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hernandez\Downloads\"/>
    </mc:Choice>
  </mc:AlternateContent>
  <xr:revisionPtr revIDLastSave="0" documentId="13_ncr:1_{1C09A063-CE2C-418A-8BA7-44892471B0F3}" xr6:coauthVersionLast="47" xr6:coauthVersionMax="47" xr10:uidLastSave="{00000000-0000-0000-0000-000000000000}"/>
  <bookViews>
    <workbookView xWindow="-120" yWindow="-120" windowWidth="29040" windowHeight="15720" tabRatio="883" firstSheet="4" activeTab="5" xr2:uid="{00000000-000D-0000-FFFF-FFFF00000000}"/>
  </bookViews>
  <sheets>
    <sheet name="2023" sheetId="47" state="hidden" r:id="rId1"/>
    <sheet name="BC Diciembre" sheetId="34" state="hidden" r:id="rId2"/>
    <sheet name="2022" sheetId="1" state="hidden" r:id="rId3"/>
    <sheet name="BC Dic20" sheetId="2" state="hidden" r:id="rId4"/>
    <sheet name="Portada" sheetId="4" r:id="rId5"/>
    <sheet name="I. Contable" sheetId="35" r:id="rId6"/>
    <sheet name="1. Estado de actividades" sheetId="5" r:id="rId7"/>
    <sheet name="2. Edo. de situación financiera" sheetId="6" r:id="rId8"/>
    <sheet name="6. Edo de variación de la hda p" sheetId="10" r:id="rId9"/>
    <sheet name="3. Edo de cambios en sit financ" sheetId="7" r:id="rId10"/>
    <sheet name="4. Edo Analitico del Activo" sheetId="8" r:id="rId11"/>
    <sheet name="5. Edo analitico de la deuda y" sheetId="9" r:id="rId12"/>
    <sheet name="7. Edo de flujos de efectivo " sheetId="11" r:id="rId13"/>
    <sheet name="8.Pasivos contingentes" sheetId="48" r:id="rId14"/>
    <sheet name="8.1.1" sheetId="45" r:id="rId15"/>
    <sheet name="I. Presupuestal" sheetId="14" r:id="rId16"/>
    <sheet name="10. Edo analitico del ingreso" sheetId="15" r:id="rId17"/>
    <sheet name="11. Presupuesto clasif admva" sheetId="16" r:id="rId18"/>
    <sheet name="13. Presupuesto capitulo y conc" sheetId="17" r:id="rId19"/>
    <sheet name="12. Presupuesto por tipo de gto" sheetId="18" r:id="rId20"/>
    <sheet name="14. Presupuesto finalidad y fun" sheetId="19" r:id="rId21"/>
    <sheet name="15. Endeudamiento neto" sheetId="20" r:id="rId22"/>
    <sheet name="16. Intereses de la deuda" sheetId="21" r:id="rId23"/>
    <sheet name="17. Indicadores de postura fisc" sheetId="22" r:id="rId24"/>
    <sheet name="II.Programatica" sheetId="38" r:id="rId25"/>
    <sheet name="18. Gto por cat programatica" sheetId="23" r:id="rId26"/>
    <sheet name="19. Programas y proyectos de in" sheetId="24" r:id="rId27"/>
    <sheet name="20. MIR" sheetId="26" r:id="rId28"/>
    <sheet name="ANEXOS" sheetId="46" r:id="rId29"/>
    <sheet name="21. Bienes muebles" sheetId="27" r:id="rId30"/>
    <sheet name="21.2 Bienes Tecnologicos" sheetId="39" state="hidden" r:id="rId31"/>
    <sheet name="21.3 Bienes en comodato" sheetId="49" r:id="rId32"/>
    <sheet name="22. Bienes inmuebles" sheetId="29" r:id="rId33"/>
    <sheet name="23. Cuentas bancarias" sheetId="30" r:id="rId34"/>
    <sheet name="24. Relación de esquemas bursat" sheetId="31" r:id="rId35"/>
    <sheet name="LDF 7a" sheetId="40" r:id="rId36"/>
    <sheet name="LDF7 b" sheetId="41" r:id="rId37"/>
    <sheet name="LDF 7c" sheetId="42" r:id="rId38"/>
    <sheet name="LDF 7d" sheetId="43" r:id="rId39"/>
    <sheet name="Ingresos (adecuaciones)" sheetId="32" state="hidden" r:id="rId40"/>
    <sheet name="Transferencias finales FF" sheetId="33" state="hidden" r:id="rId41"/>
  </sheets>
  <definedNames>
    <definedName name="__123Graph_DGráfico2" localSheetId="17">#REF!</definedName>
    <definedName name="__123Graph_DGráfico2" localSheetId="26">#REF!</definedName>
    <definedName name="__123Graph_DGráfico2" localSheetId="29">#REF!</definedName>
    <definedName name="__123Graph_DGráfico2" localSheetId="32">#REF!</definedName>
    <definedName name="__123Graph_DGráfico2" localSheetId="11">#REF!</definedName>
    <definedName name="__123Graph_DGráfico2" localSheetId="15">#REF!</definedName>
    <definedName name="__123Graph_DGráfico2" localSheetId="4">#REF!</definedName>
    <definedName name="__123Graph_DGráfico2" localSheetId="40">#REF!</definedName>
    <definedName name="__123Graph_DGráfico2">#REF!</definedName>
    <definedName name="_Fill" localSheetId="17">#REF!</definedName>
    <definedName name="_Fill" localSheetId="26">#REF!</definedName>
    <definedName name="_Fill" localSheetId="29">#REF!</definedName>
    <definedName name="_Fill" localSheetId="32">#REF!</definedName>
    <definedName name="_Fill" localSheetId="11">#REF!</definedName>
    <definedName name="_Fill" localSheetId="15">#REF!</definedName>
    <definedName name="_Fill" localSheetId="39">#REF!</definedName>
    <definedName name="_Fill" localSheetId="4">#REF!</definedName>
    <definedName name="_Fill" localSheetId="40">#REF!</definedName>
    <definedName name="_Fill">#REF!</definedName>
    <definedName name="_ftn1" localSheetId="16">#REF!</definedName>
    <definedName name="_ftn1" localSheetId="17">#REF!</definedName>
    <definedName name="_ftn2" localSheetId="16">#REF!</definedName>
    <definedName name="_ftn2" localSheetId="17">#REF!</definedName>
    <definedName name="_ftn3" localSheetId="16">#REF!</definedName>
    <definedName name="_ftn3" localSheetId="17">#REF!</definedName>
    <definedName name="_ftnref1" localSheetId="16">'10. Edo analitico del ingreso'!$A$29</definedName>
    <definedName name="_ftnref1" localSheetId="17">#REF!</definedName>
    <definedName name="_ftnref2" localSheetId="16">'10. Edo analitico del ingreso'!$A$30</definedName>
    <definedName name="_ftnref2" localSheetId="17">#REF!</definedName>
    <definedName name="_ftnref3" localSheetId="16">'10. Edo analitico del ingreso'!$A$37</definedName>
    <definedName name="_ftnref3" localSheetId="17">#REF!</definedName>
    <definedName name="a" localSheetId="17">#REF!</definedName>
    <definedName name="a" localSheetId="26">#REF!</definedName>
    <definedName name="a" localSheetId="29">#REF!</definedName>
    <definedName name="a" localSheetId="32">#REF!</definedName>
    <definedName name="a" localSheetId="11">#REF!</definedName>
    <definedName name="a" localSheetId="15">#REF!</definedName>
    <definedName name="a" localSheetId="39">#REF!</definedName>
    <definedName name="a" localSheetId="4">#REF!</definedName>
    <definedName name="a" localSheetId="40">#REF!</definedName>
    <definedName name="a">#REF!</definedName>
    <definedName name="ABRIL2" localSheetId="17">#REF!</definedName>
    <definedName name="ABRIL2" localSheetId="26">#REF!</definedName>
    <definedName name="ABRIL2" localSheetId="29">#REF!</definedName>
    <definedName name="ABRIL2" localSheetId="32">#REF!</definedName>
    <definedName name="ABRIL2" localSheetId="11">#REF!</definedName>
    <definedName name="ABRIL2" localSheetId="15">#REF!</definedName>
    <definedName name="ABRIL2" localSheetId="39">#REF!</definedName>
    <definedName name="ABRIL2" localSheetId="4">#REF!</definedName>
    <definedName name="ABRIL2" localSheetId="40">#REF!</definedName>
    <definedName name="ABRIL2">#REF!</definedName>
    <definedName name="ABRIL3" localSheetId="17">#REF!</definedName>
    <definedName name="ABRIL3" localSheetId="26">#REF!</definedName>
    <definedName name="ABRIL3" localSheetId="29">#REF!</definedName>
    <definedName name="ABRIL3" localSheetId="32">#REF!</definedName>
    <definedName name="ABRIL3" localSheetId="11">#REF!</definedName>
    <definedName name="ABRIL3" localSheetId="15">#REF!</definedName>
    <definedName name="ABRIL3" localSheetId="39">#REF!</definedName>
    <definedName name="ABRIL3" localSheetId="4">#REF!</definedName>
    <definedName name="ABRIL3" localSheetId="40">#REF!</definedName>
    <definedName name="ABRIL3">#REF!</definedName>
    <definedName name="Apoyo" localSheetId="17">#REF!</definedName>
    <definedName name="Apoyo" localSheetId="26">#REF!</definedName>
    <definedName name="Apoyo" localSheetId="29">#REF!</definedName>
    <definedName name="Apoyo" localSheetId="32">#REF!</definedName>
    <definedName name="Apoyo" localSheetId="11">#REF!</definedName>
    <definedName name="Apoyo" localSheetId="15">#REF!</definedName>
    <definedName name="Apoyo" localSheetId="4">#REF!</definedName>
    <definedName name="Apoyo" localSheetId="40">#REF!</definedName>
    <definedName name="Apoyo">#REF!</definedName>
    <definedName name="_xlnm.Print_Area" localSheetId="6">'1. Estado de actividades'!$A$1:$AB$92</definedName>
    <definedName name="_xlnm.Print_Area" localSheetId="16">'10. Edo analitico del ingreso'!$A$1:$J$63</definedName>
    <definedName name="_xlnm.Print_Area" localSheetId="17">'11. Presupuesto clasif admva'!$A$1:$I$32</definedName>
    <definedName name="_xlnm.Print_Area" localSheetId="19">'12. Presupuesto por tipo de gto'!$A$1:$H$33</definedName>
    <definedName name="_xlnm.Print_Area" localSheetId="18">'13. Presupuesto capitulo y conc'!$A$1:$H$88</definedName>
    <definedName name="_xlnm.Print_Area" localSheetId="20">'14. Presupuesto finalidad y fun'!$A$1:$H$51</definedName>
    <definedName name="_xlnm.Print_Area" localSheetId="21">'15. Endeudamiento neto'!$A$1:$D$32</definedName>
    <definedName name="_xlnm.Print_Area" localSheetId="22">'16. Intereses de la deuda'!$A$1:$D$29</definedName>
    <definedName name="_xlnm.Print_Area" localSheetId="25">'18. Gto por cat programatica'!$A$1:$J$41</definedName>
    <definedName name="_xlnm.Print_Area" localSheetId="27">'20. MIR'!$A$2:$P$105</definedName>
    <definedName name="_xlnm.Print_Area" localSheetId="31">'21.3 Bienes en comodato'!$B$1:$E$400</definedName>
    <definedName name="_xlnm.Print_Area" localSheetId="32">'22. Bienes inmuebles'!$A$1:$D$17</definedName>
    <definedName name="_xlnm.Print_Area" localSheetId="9">'3. Edo de cambios en sit financ'!$A$1:$AA$73</definedName>
    <definedName name="_xlnm.Print_Area" localSheetId="10">'4. Edo Analitico del Activo'!$A$1:$I$44</definedName>
    <definedName name="_xlnm.Print_Area" localSheetId="11">'5. Edo analitico de la deuda y'!$A$1:$H$55</definedName>
    <definedName name="_xlnm.Print_Area" localSheetId="8">'6. Edo de variación de la hda p'!$A$1:$AP$73</definedName>
    <definedName name="_xlnm.Print_Area" localSheetId="12">'7. Edo de flujos de efectivo '!$A$1:$AA$93</definedName>
    <definedName name="_xlnm.Print_Area" localSheetId="5">'I. Contable'!$C$11:$L$35</definedName>
    <definedName name="_xlnm.Print_Area" localSheetId="15">'I. Presupuestal'!$A$1:$J$26</definedName>
    <definedName name="_xlnm.Print_Area" localSheetId="36">'LDF7 b'!$A$1:$G$42</definedName>
    <definedName name="_xlnm.Print_Area" localSheetId="4">Portada!$A$1:$I$23</definedName>
    <definedName name="b" localSheetId="17">#REF!</definedName>
    <definedName name="b" localSheetId="26">#REF!</definedName>
    <definedName name="b" localSheetId="29">#REF!</definedName>
    <definedName name="b" localSheetId="32">#REF!</definedName>
    <definedName name="b" localSheetId="11">#REF!</definedName>
    <definedName name="b" localSheetId="15">#REF!</definedName>
    <definedName name="b" localSheetId="39">#REF!</definedName>
    <definedName name="b" localSheetId="4">#REF!</definedName>
    <definedName name="b" localSheetId="40">#REF!</definedName>
    <definedName name="b">#REF!</definedName>
    <definedName name="BASEDATOS" localSheetId="17">#REF!</definedName>
    <definedName name="BASEDATOS" localSheetId="26">#REF!</definedName>
    <definedName name="BASEDATOS" localSheetId="29">#REF!</definedName>
    <definedName name="BASEDATOS" localSheetId="32">#REF!</definedName>
    <definedName name="BASEDATOS" localSheetId="11">#REF!</definedName>
    <definedName name="BASEDATOS" localSheetId="15">#REF!</definedName>
    <definedName name="BASEDATOS" localSheetId="39">#REF!</definedName>
    <definedName name="BASEDATOS" localSheetId="4">#REF!</definedName>
    <definedName name="BASEDATOS" localSheetId="40">#REF!</definedName>
    <definedName name="BASEDATOS">#REF!</definedName>
    <definedName name="BD" localSheetId="17">#REF!</definedName>
    <definedName name="BD" localSheetId="26">#REF!</definedName>
    <definedName name="BD" localSheetId="29">#REF!</definedName>
    <definedName name="BD" localSheetId="32">#REF!</definedName>
    <definedName name="BD" localSheetId="11">#REF!</definedName>
    <definedName name="BD" localSheetId="15">#REF!</definedName>
    <definedName name="BD" localSheetId="39">#REF!</definedName>
    <definedName name="BD" localSheetId="4">#REF!</definedName>
    <definedName name="BD" localSheetId="40">#REF!</definedName>
    <definedName name="BD">#REF!</definedName>
    <definedName name="calenda" localSheetId="17">#REF!</definedName>
    <definedName name="calenda" localSheetId="26">#REF!</definedName>
    <definedName name="calenda" localSheetId="29">#REF!</definedName>
    <definedName name="calenda" localSheetId="32">#REF!</definedName>
    <definedName name="calenda" localSheetId="11">#REF!</definedName>
    <definedName name="calenda" localSheetId="15">#REF!</definedName>
    <definedName name="calenda" localSheetId="39">#REF!</definedName>
    <definedName name="calenda" localSheetId="4">#REF!</definedName>
    <definedName name="calenda" localSheetId="40">#REF!</definedName>
    <definedName name="calenda">#REF!</definedName>
    <definedName name="d" localSheetId="17">#REF!</definedName>
    <definedName name="d" localSheetId="26">#REF!</definedName>
    <definedName name="d" localSheetId="29">#REF!</definedName>
    <definedName name="d" localSheetId="32">#REF!</definedName>
    <definedName name="d" localSheetId="11">#REF!</definedName>
    <definedName name="d" localSheetId="15">#REF!</definedName>
    <definedName name="d" localSheetId="39">#REF!</definedName>
    <definedName name="d" localSheetId="4">#REF!</definedName>
    <definedName name="d" localSheetId="40">#REF!</definedName>
    <definedName name="d">#REF!</definedName>
    <definedName name="EXPEDIENTESDJR" localSheetId="17">#REF!</definedName>
    <definedName name="EXPEDIENTESDJR" localSheetId="26">#REF!</definedName>
    <definedName name="EXPEDIENTESDJR" localSheetId="29">#REF!</definedName>
    <definedName name="EXPEDIENTESDJR" localSheetId="32">#REF!</definedName>
    <definedName name="EXPEDIENTESDJR" localSheetId="11">#REF!</definedName>
    <definedName name="EXPEDIENTESDJR" localSheetId="15">#REF!</definedName>
    <definedName name="EXPEDIENTESDJR" localSheetId="39">#REF!</definedName>
    <definedName name="EXPEDIENTESDJR" localSheetId="4">#REF!</definedName>
    <definedName name="EXPEDIENTESDJR" localSheetId="40">#REF!</definedName>
    <definedName name="EXPEDIENTESDJR">#REF!</definedName>
    <definedName name="febrero" localSheetId="17">#REF!</definedName>
    <definedName name="febrero" localSheetId="26">#REF!</definedName>
    <definedName name="febrero" localSheetId="29">#REF!</definedName>
    <definedName name="febrero" localSheetId="32">#REF!</definedName>
    <definedName name="febrero" localSheetId="11">#REF!</definedName>
    <definedName name="febrero" localSheetId="15">#REF!</definedName>
    <definedName name="febrero" localSheetId="39">#REF!</definedName>
    <definedName name="febrero" localSheetId="4">#REF!</definedName>
    <definedName name="febrero" localSheetId="40">#REF!</definedName>
    <definedName name="febrero">#REF!</definedName>
    <definedName name="g" localSheetId="17">#REF!</definedName>
    <definedName name="g" localSheetId="26">#REF!</definedName>
    <definedName name="g" localSheetId="29">#REF!</definedName>
    <definedName name="g" localSheetId="32">#REF!</definedName>
    <definedName name="g" localSheetId="11">#REF!</definedName>
    <definedName name="g" localSheetId="15">#REF!</definedName>
    <definedName name="g" localSheetId="39">#REF!</definedName>
    <definedName name="g" localSheetId="4">#REF!</definedName>
    <definedName name="g" localSheetId="40">#REF!</definedName>
    <definedName name="g">#REF!</definedName>
    <definedName name="hola" localSheetId="17">#REF!</definedName>
    <definedName name="hola" localSheetId="26">#REF!</definedName>
    <definedName name="hola" localSheetId="29">#REF!</definedName>
    <definedName name="hola" localSheetId="32">#REF!</definedName>
    <definedName name="hola" localSheetId="11">#REF!</definedName>
    <definedName name="hola" localSheetId="15">#REF!</definedName>
    <definedName name="hola" localSheetId="4">#REF!</definedName>
    <definedName name="hola" localSheetId="40">#REF!</definedName>
    <definedName name="hola">#REF!</definedName>
    <definedName name="i" localSheetId="17">#REF!</definedName>
    <definedName name="i" localSheetId="26">#REF!</definedName>
    <definedName name="i" localSheetId="29">#REF!</definedName>
    <definedName name="i" localSheetId="32">#REF!</definedName>
    <definedName name="i" localSheetId="11">#REF!</definedName>
    <definedName name="i" localSheetId="15">#REF!</definedName>
    <definedName name="i" localSheetId="4">#REF!</definedName>
    <definedName name="i" localSheetId="40">#REF!</definedName>
    <definedName name="i">#REF!</definedName>
    <definedName name="indicador" localSheetId="17">#REF!</definedName>
    <definedName name="indicador" localSheetId="26">#REF!</definedName>
    <definedName name="indicador" localSheetId="29">#REF!</definedName>
    <definedName name="indicador" localSheetId="32">#REF!</definedName>
    <definedName name="indicador" localSheetId="11">#REF!</definedName>
    <definedName name="indicador" localSheetId="15">#REF!</definedName>
    <definedName name="indicador" localSheetId="4">#REF!</definedName>
    <definedName name="indicador" localSheetId="40">#REF!</definedName>
    <definedName name="indicador">#REF!</definedName>
    <definedName name="juicio" localSheetId="17">#REF!</definedName>
    <definedName name="juicio" localSheetId="26">#REF!</definedName>
    <definedName name="juicio" localSheetId="29">#REF!</definedName>
    <definedName name="juicio" localSheetId="32">#REF!</definedName>
    <definedName name="juicio" localSheetId="11">#REF!</definedName>
    <definedName name="juicio" localSheetId="15">#REF!</definedName>
    <definedName name="juicio" localSheetId="4">#REF!</definedName>
    <definedName name="juicio" localSheetId="40">#REF!</definedName>
    <definedName name="juicio">#REF!</definedName>
    <definedName name="m" localSheetId="17">#REF!</definedName>
    <definedName name="m" localSheetId="26">#REF!</definedName>
    <definedName name="m" localSheetId="29">#REF!</definedName>
    <definedName name="m" localSheetId="32">#REF!</definedName>
    <definedName name="m" localSheetId="11">#REF!</definedName>
    <definedName name="m" localSheetId="15">#REF!</definedName>
    <definedName name="m" localSheetId="39">#REF!</definedName>
    <definedName name="m" localSheetId="4">#REF!</definedName>
    <definedName name="m" localSheetId="40">#REF!</definedName>
    <definedName name="m">#REF!</definedName>
    <definedName name="mayo" localSheetId="17">#REF!</definedName>
    <definedName name="mayo" localSheetId="26">#REF!</definedName>
    <definedName name="mayo" localSheetId="29">#REF!</definedName>
    <definedName name="mayo" localSheetId="32">#REF!</definedName>
    <definedName name="mayo" localSheetId="11">#REF!</definedName>
    <definedName name="mayo" localSheetId="15">#REF!</definedName>
    <definedName name="mayo" localSheetId="39">#REF!</definedName>
    <definedName name="mayo" localSheetId="4">#REF!</definedName>
    <definedName name="mayo" localSheetId="40">#REF!</definedName>
    <definedName name="mayo">#REF!</definedName>
    <definedName name="mayo1" localSheetId="17">#REF!</definedName>
    <definedName name="mayo1" localSheetId="26">#REF!</definedName>
    <definedName name="mayo1" localSheetId="29">#REF!</definedName>
    <definedName name="mayo1" localSheetId="32">#REF!</definedName>
    <definedName name="mayo1" localSheetId="11">#REF!</definedName>
    <definedName name="mayo1" localSheetId="15">#REF!</definedName>
    <definedName name="mayo1" localSheetId="39">#REF!</definedName>
    <definedName name="mayo1" localSheetId="4">#REF!</definedName>
    <definedName name="mayo1" localSheetId="40">#REF!</definedName>
    <definedName name="mayo1">#REF!</definedName>
    <definedName name="mayo2" localSheetId="17">#REF!</definedName>
    <definedName name="mayo2" localSheetId="26">#REF!</definedName>
    <definedName name="mayo2" localSheetId="29">#REF!</definedName>
    <definedName name="mayo2" localSheetId="32">#REF!</definedName>
    <definedName name="mayo2" localSheetId="11">#REF!</definedName>
    <definedName name="mayo2" localSheetId="15">#REF!</definedName>
    <definedName name="mayo2" localSheetId="39">#REF!</definedName>
    <definedName name="mayo2" localSheetId="4">#REF!</definedName>
    <definedName name="mayo2" localSheetId="40">#REF!</definedName>
    <definedName name="mayo2">#REF!</definedName>
    <definedName name="plantilla" localSheetId="17">#REF!</definedName>
    <definedName name="plantilla" localSheetId="26">#REF!</definedName>
    <definedName name="plantilla" localSheetId="29">#REF!</definedName>
    <definedName name="plantilla" localSheetId="32">#REF!</definedName>
    <definedName name="plantilla" localSheetId="11">#REF!</definedName>
    <definedName name="plantilla" localSheetId="15">#REF!</definedName>
    <definedName name="plantilla" localSheetId="39">#REF!</definedName>
    <definedName name="plantilla" localSheetId="4">#REF!</definedName>
    <definedName name="plantilla" localSheetId="40">#REF!</definedName>
    <definedName name="plantilla">#REF!</definedName>
    <definedName name="Print_Area" localSheetId="29">'21. Bienes muebles'!$A$2:$D$1265</definedName>
    <definedName name="Print_Area" localSheetId="32">'22. Bienes inmuebles'!$A$2:$D$16</definedName>
    <definedName name="PROGRAMA" localSheetId="17">#REF!</definedName>
    <definedName name="PROGRAMA" localSheetId="26">#REF!</definedName>
    <definedName name="PROGRAMA" localSheetId="29">#REF!</definedName>
    <definedName name="PROGRAMA" localSheetId="32">#REF!</definedName>
    <definedName name="PROGRAMA" localSheetId="11">#REF!</definedName>
    <definedName name="PROGRAMA" localSheetId="15">#REF!</definedName>
    <definedName name="PROGRAMA" localSheetId="39">#REF!</definedName>
    <definedName name="PROGRAMA" localSheetId="4">#REF!</definedName>
    <definedName name="PROGRAMA" localSheetId="40">#REF!</definedName>
    <definedName name="PROGRAMA">#REF!</definedName>
    <definedName name="SegmentaciónDeDatos_NI_PA_DONDE_HACERNOS">#REF!</definedName>
    <definedName name="SegmentaciónDeDatos_PROPUESTA_PRIORIDAD__1">#REF!</definedName>
    <definedName name="SegmentaciónDeDatos_PROPUESTA_PRIORIDAD__2">#REF!</definedName>
    <definedName name="SegmentaciónDeDatos_PROPUESTA_PRIORIDAD__3">#REF!</definedName>
    <definedName name="SegmentaciónDeDatos_STATUS1">#REF!</definedName>
    <definedName name="SegmentaciónDeDatos_UP1">#REF!</definedName>
    <definedName name="_xlnm.Print_Titles" localSheetId="18">'13. Presupuesto capitulo y conc'!$1:$8</definedName>
    <definedName name="_xlnm.Print_Titles" localSheetId="27">'20. MIR'!$2:$5</definedName>
    <definedName name="_xlnm.Print_Titles" localSheetId="31">'21.3 Bienes en comodato'!$1:$5</definedName>
    <definedName name="Transferencia" localSheetId="17">#REF!</definedName>
    <definedName name="Transferencia" localSheetId="26">#REF!</definedName>
    <definedName name="Transferencia" localSheetId="29">#REF!</definedName>
    <definedName name="Transferencia" localSheetId="32">#REF!</definedName>
    <definedName name="Transferencia" localSheetId="11">#REF!</definedName>
    <definedName name="Transferencia" localSheetId="15">#REF!</definedName>
    <definedName name="Transferencia" localSheetId="39">#REF!</definedName>
    <definedName name="Transferencia" localSheetId="4">#REF!</definedName>
    <definedName name="Transferencia" localSheetId="40">#REF!</definedName>
    <definedName name="Transferenc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3" i="10" l="1"/>
  <c r="N67" i="10"/>
  <c r="AK53" i="10"/>
  <c r="AK54" i="10"/>
  <c r="V53" i="10"/>
  <c r="AA39" i="6"/>
  <c r="AA40" i="6"/>
  <c r="W17" i="6"/>
  <c r="W39" i="6"/>
  <c r="W35" i="6"/>
  <c r="H44" i="47"/>
  <c r="W16" i="6"/>
  <c r="AA16" i="6"/>
  <c r="AA8" i="6"/>
  <c r="M25" i="6"/>
  <c r="M9" i="6"/>
  <c r="M8" i="6"/>
  <c r="M15" i="6" s="1"/>
  <c r="J25" i="6"/>
  <c r="G10" i="47"/>
  <c r="G17" i="47"/>
  <c r="I32" i="47"/>
  <c r="J9" i="6"/>
  <c r="J23" i="6"/>
  <c r="H32" i="47"/>
  <c r="E29" i="47"/>
  <c r="G29" i="47"/>
  <c r="J22" i="6"/>
  <c r="S32" i="5"/>
  <c r="C6" i="47" l="1"/>
  <c r="H4" i="1"/>
  <c r="E23" i="8"/>
  <c r="D23" i="8"/>
  <c r="W8" i="6"/>
  <c r="G44" i="47"/>
  <c r="F44" i="47"/>
  <c r="E44" i="47"/>
  <c r="D44" i="47"/>
  <c r="M23" i="6"/>
  <c r="X32" i="5"/>
  <c r="X28" i="5"/>
  <c r="X26" i="5" s="1"/>
  <c r="Q58" i="1"/>
  <c r="P58" i="1"/>
  <c r="O58" i="1"/>
  <c r="N58" i="1"/>
  <c r="M58" i="1"/>
  <c r="Q47" i="1"/>
  <c r="P47" i="1"/>
  <c r="O47" i="1"/>
  <c r="N47" i="1"/>
  <c r="M47" i="1"/>
  <c r="Q39" i="1"/>
  <c r="P39" i="1"/>
  <c r="O39" i="1"/>
  <c r="M39" i="1"/>
  <c r="Q32" i="1"/>
  <c r="P32" i="1"/>
  <c r="O32" i="1"/>
  <c r="N32" i="1"/>
  <c r="M32" i="1"/>
  <c r="I15" i="1"/>
  <c r="I12" i="1" s="1"/>
  <c r="H15" i="1"/>
  <c r="H12" i="1" s="1"/>
  <c r="M22" i="6" s="1"/>
  <c r="G15" i="1"/>
  <c r="G12" i="1" s="1"/>
  <c r="F15" i="1"/>
  <c r="F12" i="1" s="1"/>
  <c r="E15" i="1"/>
  <c r="E12" i="1" s="1"/>
  <c r="D15" i="1"/>
  <c r="D12" i="1" s="1"/>
  <c r="D32" i="47"/>
  <c r="E6" i="47"/>
  <c r="F6" i="47"/>
  <c r="G6" i="47"/>
  <c r="F10" i="47"/>
  <c r="E10" i="47"/>
  <c r="C10" i="47"/>
  <c r="E17" i="47"/>
  <c r="C17" i="47"/>
  <c r="G32" i="47"/>
  <c r="C57" i="47"/>
  <c r="E57" i="47"/>
  <c r="G57" i="47"/>
  <c r="G64" i="47"/>
  <c r="E64" i="47"/>
  <c r="C64" i="47"/>
  <c r="C74" i="47"/>
  <c r="E74" i="47"/>
  <c r="G74" i="47"/>
  <c r="G85" i="47"/>
  <c r="E85" i="47"/>
  <c r="C85" i="47"/>
  <c r="G5" i="47" l="1"/>
  <c r="E5" i="47"/>
  <c r="C5" i="47"/>
  <c r="T25" i="10"/>
  <c r="X24" i="5"/>
  <c r="X20" i="5" l="1"/>
  <c r="X35" i="5" s="1"/>
  <c r="D4" i="1"/>
  <c r="J8" i="6"/>
  <c r="I4" i="1"/>
  <c r="G4" i="1"/>
  <c r="F4" i="1"/>
  <c r="E4" i="1"/>
  <c r="D6" i="47"/>
  <c r="I45" i="1" l="1"/>
  <c r="M29" i="6"/>
  <c r="M31" i="6" s="1"/>
  <c r="D22" i="8"/>
  <c r="D17" i="47"/>
  <c r="E22" i="8"/>
  <c r="F17" i="47"/>
  <c r="F5" i="47" s="1"/>
  <c r="G22" i="8"/>
  <c r="L17" i="10"/>
  <c r="AK17" i="10" s="1"/>
  <c r="L18" i="10"/>
  <c r="AK18" i="10" s="1"/>
  <c r="P22" i="10"/>
  <c r="P31" i="10"/>
  <c r="U15" i="10"/>
  <c r="T22" i="10"/>
  <c r="U31" i="10"/>
  <c r="Z15" i="10"/>
  <c r="Z31" i="10"/>
  <c r="Y51" i="10"/>
  <c r="AG44" i="10"/>
  <c r="AD67" i="10" s="1"/>
  <c r="C18" i="40"/>
  <c r="F18" i="40" s="1"/>
  <c r="G18" i="40"/>
  <c r="E18" i="40"/>
  <c r="D18" i="40"/>
  <c r="C13" i="41"/>
  <c r="D13" i="41" s="1"/>
  <c r="C1259" i="27"/>
  <c r="F20" i="30"/>
  <c r="E11" i="8"/>
  <c r="U38" i="6"/>
  <c r="W33" i="6"/>
  <c r="Z46" i="10"/>
  <c r="Z44" i="10" s="1"/>
  <c r="D24" i="8"/>
  <c r="G24" i="8" s="1"/>
  <c r="H24" i="8" s="1"/>
  <c r="F18" i="8"/>
  <c r="D11" i="8"/>
  <c r="F10" i="8"/>
  <c r="F11" i="8"/>
  <c r="E32" i="47"/>
  <c r="F32" i="47"/>
  <c r="J29" i="6"/>
  <c r="D10" i="47"/>
  <c r="D5" i="47" s="1"/>
  <c r="Z33" i="7"/>
  <c r="S40" i="5"/>
  <c r="S41" i="5"/>
  <c r="S70" i="5"/>
  <c r="S69" i="5" s="1"/>
  <c r="G13" i="43" s="1"/>
  <c r="B14" i="41" s="1"/>
  <c r="S24" i="5"/>
  <c r="S28" i="5"/>
  <c r="F57" i="47"/>
  <c r="D57" i="47"/>
  <c r="F64" i="47"/>
  <c r="D64" i="47"/>
  <c r="F74" i="47"/>
  <c r="F85" i="47"/>
  <c r="F97" i="47" s="1"/>
  <c r="G91" i="47"/>
  <c r="G97" i="47" s="1"/>
  <c r="E91" i="47"/>
  <c r="E97" i="47" s="1"/>
  <c r="C91" i="47"/>
  <c r="C97" i="47" s="1"/>
  <c r="Y38" i="6"/>
  <c r="X69" i="5"/>
  <c r="V26" i="6"/>
  <c r="Y17" i="6"/>
  <c r="X9" i="5"/>
  <c r="X56" i="5"/>
  <c r="X61" i="5"/>
  <c r="X76" i="5"/>
  <c r="AG22" i="10"/>
  <c r="AK33" i="10"/>
  <c r="AK34" i="10"/>
  <c r="C10" i="41"/>
  <c r="D10" i="41" s="1"/>
  <c r="F10" i="41" s="1"/>
  <c r="G10" i="41" s="1"/>
  <c r="D11" i="41"/>
  <c r="F11" i="41" s="1"/>
  <c r="G11" i="41" s="1"/>
  <c r="D12" i="41"/>
  <c r="F12" i="41" s="1"/>
  <c r="G12" i="41" s="1"/>
  <c r="D14" i="41"/>
  <c r="F14" i="41" s="1"/>
  <c r="G14" i="41" s="1"/>
  <c r="E14" i="41"/>
  <c r="B22" i="40"/>
  <c r="C22" i="40" s="1"/>
  <c r="D22" i="40" s="1"/>
  <c r="E22" i="40" s="1"/>
  <c r="F22" i="40" s="1"/>
  <c r="G22" i="40" s="1"/>
  <c r="D20" i="42"/>
  <c r="D8" i="42" s="1"/>
  <c r="D32" i="42" s="1"/>
  <c r="E8" i="42"/>
  <c r="E32" i="42" s="1"/>
  <c r="C8" i="42"/>
  <c r="C32" i="42" s="1"/>
  <c r="B8" i="42"/>
  <c r="B32" i="42" s="1"/>
  <c r="E8" i="43"/>
  <c r="E30" i="43" s="1"/>
  <c r="D8" i="43"/>
  <c r="D30" i="43" s="1"/>
  <c r="C8" i="43"/>
  <c r="C30" i="43" s="1"/>
  <c r="B8" i="43"/>
  <c r="B30" i="43" s="1"/>
  <c r="F80" i="17"/>
  <c r="E80" i="17"/>
  <c r="F29" i="15"/>
  <c r="I29" i="15"/>
  <c r="F30" i="15"/>
  <c r="I30" i="15"/>
  <c r="C95" i="34"/>
  <c r="E58" i="34"/>
  <c r="AA33" i="6"/>
  <c r="G58" i="34"/>
  <c r="D23" i="2"/>
  <c r="G23" i="23"/>
  <c r="J23" i="23" s="1"/>
  <c r="G25" i="23"/>
  <c r="J25" i="23" s="1"/>
  <c r="F20" i="42"/>
  <c r="H256" i="34"/>
  <c r="H271" i="34"/>
  <c r="H291" i="34"/>
  <c r="H52" i="34"/>
  <c r="H58" i="34"/>
  <c r="I8" i="2" s="1"/>
  <c r="H63" i="34"/>
  <c r="I9" i="2" s="1"/>
  <c r="H78" i="34"/>
  <c r="H82" i="34"/>
  <c r="H95" i="34"/>
  <c r="I11" i="2" s="1"/>
  <c r="G63" i="34"/>
  <c r="H9" i="2" s="1"/>
  <c r="G95" i="34"/>
  <c r="H11" i="2" s="1"/>
  <c r="F58" i="34"/>
  <c r="F63" i="34"/>
  <c r="F95" i="34"/>
  <c r="E63" i="34"/>
  <c r="F9" i="2" s="1"/>
  <c r="E95" i="34"/>
  <c r="D58" i="34"/>
  <c r="D95" i="34"/>
  <c r="E11" i="2" s="1"/>
  <c r="C58" i="34"/>
  <c r="D513" i="34"/>
  <c r="E513" i="34"/>
  <c r="F513" i="34"/>
  <c r="G513" i="34"/>
  <c r="H513" i="34"/>
  <c r="C513" i="34"/>
  <c r="D507" i="34"/>
  <c r="E507" i="34"/>
  <c r="F507" i="34"/>
  <c r="G507" i="34"/>
  <c r="H507" i="34"/>
  <c r="C507" i="34"/>
  <c r="D501" i="34"/>
  <c r="E501" i="34"/>
  <c r="F501" i="34"/>
  <c r="G501" i="34"/>
  <c r="H501" i="34"/>
  <c r="C501" i="34"/>
  <c r="D471" i="34"/>
  <c r="E471" i="34"/>
  <c r="F471" i="34"/>
  <c r="G471" i="34"/>
  <c r="H471" i="34"/>
  <c r="C471" i="34"/>
  <c r="D458" i="34"/>
  <c r="E458" i="34"/>
  <c r="F458" i="34"/>
  <c r="G458" i="34"/>
  <c r="H458" i="34"/>
  <c r="C458" i="34"/>
  <c r="D436" i="34"/>
  <c r="E436" i="34"/>
  <c r="F436" i="34"/>
  <c r="G436" i="34"/>
  <c r="H436" i="34"/>
  <c r="C436" i="34"/>
  <c r="D399" i="34"/>
  <c r="E399" i="34"/>
  <c r="F399" i="34"/>
  <c r="G399" i="34"/>
  <c r="H399" i="34"/>
  <c r="C399" i="34"/>
  <c r="D386" i="34"/>
  <c r="E386" i="34"/>
  <c r="F386" i="34"/>
  <c r="G386" i="34"/>
  <c r="H386" i="34"/>
  <c r="C386" i="34"/>
  <c r="D377" i="34"/>
  <c r="E377" i="34"/>
  <c r="F377" i="34"/>
  <c r="G377" i="34"/>
  <c r="H377" i="34"/>
  <c r="C377" i="34"/>
  <c r="D329" i="34"/>
  <c r="E329" i="34"/>
  <c r="F329" i="34"/>
  <c r="G329" i="34"/>
  <c r="H329" i="34"/>
  <c r="C329" i="34"/>
  <c r="D342" i="34"/>
  <c r="E342" i="34"/>
  <c r="F342" i="34"/>
  <c r="G342" i="34"/>
  <c r="H342" i="34"/>
  <c r="C342" i="34"/>
  <c r="D291" i="34"/>
  <c r="E291" i="34"/>
  <c r="F291" i="34"/>
  <c r="G291" i="34"/>
  <c r="C291" i="34"/>
  <c r="D271" i="34"/>
  <c r="E271" i="34"/>
  <c r="F271" i="34"/>
  <c r="G271" i="34"/>
  <c r="C271" i="34"/>
  <c r="D256" i="34"/>
  <c r="E256" i="34"/>
  <c r="F256" i="34"/>
  <c r="G256" i="34"/>
  <c r="C256" i="34"/>
  <c r="E238" i="34"/>
  <c r="F238" i="34"/>
  <c r="G238" i="34"/>
  <c r="H238" i="34"/>
  <c r="D238" i="34"/>
  <c r="E204" i="34"/>
  <c r="F204" i="34"/>
  <c r="G204" i="34"/>
  <c r="H204" i="34"/>
  <c r="D204" i="34"/>
  <c r="E185" i="34"/>
  <c r="F185" i="34"/>
  <c r="G185" i="34"/>
  <c r="H185" i="34"/>
  <c r="D185" i="34"/>
  <c r="E174" i="34"/>
  <c r="F174" i="34"/>
  <c r="D174" i="34"/>
  <c r="E150" i="34"/>
  <c r="F150" i="34"/>
  <c r="G150" i="34"/>
  <c r="H150" i="34"/>
  <c r="D150" i="34"/>
  <c r="E141" i="34"/>
  <c r="F141" i="34"/>
  <c r="G141" i="34"/>
  <c r="H141" i="34"/>
  <c r="D141" i="34"/>
  <c r="D82" i="34"/>
  <c r="E82" i="34"/>
  <c r="F82" i="34"/>
  <c r="G82" i="34"/>
  <c r="C82" i="34"/>
  <c r="D78" i="34"/>
  <c r="E78" i="34"/>
  <c r="F78" i="34"/>
  <c r="G78" i="34"/>
  <c r="C78" i="34"/>
  <c r="D74" i="34"/>
  <c r="E74" i="34"/>
  <c r="F74" i="34"/>
  <c r="G74" i="34"/>
  <c r="H74" i="34"/>
  <c r="C74" i="34"/>
  <c r="D63" i="34"/>
  <c r="E9" i="2" s="1"/>
  <c r="D52" i="34"/>
  <c r="E52" i="34"/>
  <c r="F52" i="34"/>
  <c r="G52" i="34"/>
  <c r="C52" i="34"/>
  <c r="D11" i="34"/>
  <c r="E5" i="2" s="1"/>
  <c r="I6" i="2"/>
  <c r="I7" i="2"/>
  <c r="I10" i="2"/>
  <c r="I23" i="2"/>
  <c r="I5" i="2"/>
  <c r="H6" i="2"/>
  <c r="H7" i="2"/>
  <c r="H10" i="2"/>
  <c r="H23" i="2"/>
  <c r="G6" i="2"/>
  <c r="G7" i="2"/>
  <c r="G10" i="2"/>
  <c r="G23" i="2"/>
  <c r="F6" i="2"/>
  <c r="F7" i="2"/>
  <c r="F10" i="2"/>
  <c r="F23" i="2"/>
  <c r="E6" i="2"/>
  <c r="E7" i="2"/>
  <c r="E10" i="2"/>
  <c r="E23" i="2"/>
  <c r="D6" i="2"/>
  <c r="D7" i="2"/>
  <c r="D9" i="2"/>
  <c r="D10" i="2"/>
  <c r="G5" i="2"/>
  <c r="H5" i="2"/>
  <c r="D5" i="2"/>
  <c r="F5" i="2"/>
  <c r="F16" i="42"/>
  <c r="AH313" i="33"/>
  <c r="AE313" i="33"/>
  <c r="AF313" i="33" s="1"/>
  <c r="AG313" i="33" s="1"/>
  <c r="AH312" i="33"/>
  <c r="AE312" i="33"/>
  <c r="AF312" i="33" s="1"/>
  <c r="AG312" i="33" s="1"/>
  <c r="AJ311" i="33"/>
  <c r="AI311" i="33"/>
  <c r="AH311" i="33"/>
  <c r="Z311" i="33"/>
  <c r="X311" i="33"/>
  <c r="V311" i="33"/>
  <c r="U311" i="33"/>
  <c r="T311" i="33"/>
  <c r="R311" i="33"/>
  <c r="P311" i="33"/>
  <c r="N311" i="33"/>
  <c r="M311" i="33"/>
  <c r="L311" i="33"/>
  <c r="J311" i="33"/>
  <c r="H311" i="33"/>
  <c r="F311" i="33"/>
  <c r="E311" i="33"/>
  <c r="D311" i="33"/>
  <c r="AJ310" i="33"/>
  <c r="AI310" i="33"/>
  <c r="AH310" i="33"/>
  <c r="AB310" i="33"/>
  <c r="Z310" i="33"/>
  <c r="X310" i="33"/>
  <c r="V310" i="33"/>
  <c r="U310" i="33"/>
  <c r="T310" i="33"/>
  <c r="R310" i="33"/>
  <c r="P310" i="33"/>
  <c r="N310" i="33"/>
  <c r="M310" i="33"/>
  <c r="L310" i="33"/>
  <c r="J310" i="33"/>
  <c r="H310" i="33"/>
  <c r="F310" i="33"/>
  <c r="E310" i="33"/>
  <c r="D310" i="33"/>
  <c r="AJ309" i="33"/>
  <c r="AI309" i="33"/>
  <c r="AH309" i="33"/>
  <c r="Z309" i="33"/>
  <c r="X309" i="33"/>
  <c r="V309" i="33"/>
  <c r="U309" i="33"/>
  <c r="T309" i="33"/>
  <c r="R309" i="33"/>
  <c r="P309" i="33"/>
  <c r="N309" i="33"/>
  <c r="M309" i="33"/>
  <c r="L309" i="33"/>
  <c r="J309" i="33"/>
  <c r="H309" i="33"/>
  <c r="F309" i="33"/>
  <c r="E309" i="33"/>
  <c r="D309" i="33"/>
  <c r="AJ308" i="33"/>
  <c r="AI308" i="33"/>
  <c r="AH308" i="33"/>
  <c r="Z308" i="33"/>
  <c r="X308" i="33"/>
  <c r="V308" i="33"/>
  <c r="U308" i="33"/>
  <c r="T308" i="33"/>
  <c r="R308" i="33"/>
  <c r="P308" i="33"/>
  <c r="N308" i="33"/>
  <c r="M308" i="33"/>
  <c r="L308" i="33"/>
  <c r="J308" i="33"/>
  <c r="H308" i="33"/>
  <c r="F308" i="33"/>
  <c r="E308" i="33"/>
  <c r="D308" i="33"/>
  <c r="AJ307" i="33"/>
  <c r="AI307" i="33"/>
  <c r="AH307" i="33"/>
  <c r="Z307" i="33"/>
  <c r="X307" i="33"/>
  <c r="V307" i="33"/>
  <c r="U307" i="33"/>
  <c r="T307" i="33"/>
  <c r="R307" i="33"/>
  <c r="P307" i="33"/>
  <c r="N307" i="33"/>
  <c r="M307" i="33"/>
  <c r="L307" i="33"/>
  <c r="J307" i="33"/>
  <c r="H307" i="33"/>
  <c r="F307" i="33"/>
  <c r="E307" i="33"/>
  <c r="D307" i="33"/>
  <c r="AJ306" i="33"/>
  <c r="AI306" i="33"/>
  <c r="AH306" i="33"/>
  <c r="Z306" i="33"/>
  <c r="X306" i="33"/>
  <c r="V306" i="33"/>
  <c r="U306" i="33"/>
  <c r="T306" i="33"/>
  <c r="R306" i="33"/>
  <c r="P306" i="33"/>
  <c r="N306" i="33"/>
  <c r="M306" i="33"/>
  <c r="L306" i="33"/>
  <c r="J306" i="33"/>
  <c r="H306" i="33"/>
  <c r="F306" i="33"/>
  <c r="E306" i="33"/>
  <c r="D306" i="33"/>
  <c r="AN305" i="33"/>
  <c r="AK305" i="33"/>
  <c r="AD305" i="33"/>
  <c r="AB305" i="33"/>
  <c r="W305" i="33"/>
  <c r="Y305" i="33" s="1"/>
  <c r="AA305" i="33" s="1"/>
  <c r="O305" i="33"/>
  <c r="Q305" i="33" s="1"/>
  <c r="S305" i="33" s="1"/>
  <c r="G305" i="33"/>
  <c r="I305" i="33" s="1"/>
  <c r="K305" i="33" s="1"/>
  <c r="AN304" i="33"/>
  <c r="AK304" i="33"/>
  <c r="AD304" i="33"/>
  <c r="AB304" i="33"/>
  <c r="W304" i="33"/>
  <c r="Y304" i="33" s="1"/>
  <c r="AA304" i="33" s="1"/>
  <c r="O304" i="33"/>
  <c r="Q304" i="33" s="1"/>
  <c r="S304" i="33" s="1"/>
  <c r="G304" i="33"/>
  <c r="AN303" i="33"/>
  <c r="AK303" i="33"/>
  <c r="AD303" i="33"/>
  <c r="AB303" i="33"/>
  <c r="W303" i="33"/>
  <c r="Y303" i="33" s="1"/>
  <c r="AA303" i="33" s="1"/>
  <c r="O303" i="33"/>
  <c r="Q303" i="33" s="1"/>
  <c r="S303" i="33" s="1"/>
  <c r="G303" i="33"/>
  <c r="I303" i="33" s="1"/>
  <c r="K303" i="33" s="1"/>
  <c r="AN302" i="33"/>
  <c r="AK302" i="33"/>
  <c r="AD302" i="33"/>
  <c r="AB302" i="33"/>
  <c r="W302" i="33"/>
  <c r="Y302" i="33" s="1"/>
  <c r="AA302" i="33" s="1"/>
  <c r="O302" i="33"/>
  <c r="Q302" i="33" s="1"/>
  <c r="S302" i="33" s="1"/>
  <c r="G302" i="33"/>
  <c r="I302" i="33" s="1"/>
  <c r="K302" i="33" s="1"/>
  <c r="AN301" i="33"/>
  <c r="AK301" i="33"/>
  <c r="AD301" i="33"/>
  <c r="AB301" i="33"/>
  <c r="W301" i="33"/>
  <c r="Y301" i="33" s="1"/>
  <c r="AA301" i="33" s="1"/>
  <c r="O301" i="33"/>
  <c r="Q301" i="33" s="1"/>
  <c r="S301" i="33" s="1"/>
  <c r="G301" i="33"/>
  <c r="I301" i="33" s="1"/>
  <c r="K301" i="33" s="1"/>
  <c r="AN300" i="33"/>
  <c r="AK300" i="33"/>
  <c r="AD300" i="33"/>
  <c r="AB300" i="33"/>
  <c r="W300" i="33"/>
  <c r="Y300" i="33" s="1"/>
  <c r="AA300" i="33" s="1"/>
  <c r="O300" i="33"/>
  <c r="Q300" i="33" s="1"/>
  <c r="S300" i="33" s="1"/>
  <c r="G300" i="33"/>
  <c r="I300" i="33" s="1"/>
  <c r="K300" i="33" s="1"/>
  <c r="AN299" i="33"/>
  <c r="AK299" i="33"/>
  <c r="AD299" i="33"/>
  <c r="AB299" i="33"/>
  <c r="W299" i="33"/>
  <c r="O299" i="33"/>
  <c r="Q299" i="33" s="1"/>
  <c r="S299" i="33" s="1"/>
  <c r="G299" i="33"/>
  <c r="I299" i="33" s="1"/>
  <c r="K299" i="33" s="1"/>
  <c r="AN298" i="33"/>
  <c r="AK298" i="33"/>
  <c r="AD298" i="33"/>
  <c r="AB298" i="33"/>
  <c r="W298" i="33"/>
  <c r="Y298" i="33" s="1"/>
  <c r="AA298" i="33" s="1"/>
  <c r="O298" i="33"/>
  <c r="G298" i="33"/>
  <c r="I298" i="33" s="1"/>
  <c r="K298" i="33" s="1"/>
  <c r="AN297" i="33"/>
  <c r="AK297" i="33"/>
  <c r="AD297" i="33"/>
  <c r="AB297" i="33"/>
  <c r="W297" i="33"/>
  <c r="Y297" i="33" s="1"/>
  <c r="AA297" i="33" s="1"/>
  <c r="O297" i="33"/>
  <c r="G297" i="33"/>
  <c r="I297" i="33" s="1"/>
  <c r="K297" i="33" s="1"/>
  <c r="AN296" i="33"/>
  <c r="AK296" i="33"/>
  <c r="AD296" i="33"/>
  <c r="AB296" i="33"/>
  <c r="W296" i="33"/>
  <c r="Y296" i="33" s="1"/>
  <c r="AA296" i="33" s="1"/>
  <c r="O296" i="33"/>
  <c r="Q296" i="33" s="1"/>
  <c r="S296" i="33" s="1"/>
  <c r="G296" i="33"/>
  <c r="I296" i="33" s="1"/>
  <c r="K296" i="33" s="1"/>
  <c r="AN295" i="33"/>
  <c r="AK295" i="33"/>
  <c r="AD295" i="33"/>
  <c r="AB295" i="33"/>
  <c r="W295" i="33"/>
  <c r="Y295" i="33" s="1"/>
  <c r="AA295" i="33" s="1"/>
  <c r="O295" i="33"/>
  <c r="Q295" i="33" s="1"/>
  <c r="S295" i="33" s="1"/>
  <c r="G295" i="33"/>
  <c r="I295" i="33" s="1"/>
  <c r="K295" i="33" s="1"/>
  <c r="AN294" i="33"/>
  <c r="AK294" i="33"/>
  <c r="AD294" i="33"/>
  <c r="AB294" i="33"/>
  <c r="W294" i="33"/>
  <c r="Y294" i="33" s="1"/>
  <c r="AA294" i="33" s="1"/>
  <c r="O294" i="33"/>
  <c r="Q294" i="33" s="1"/>
  <c r="S294" i="33" s="1"/>
  <c r="G294" i="33"/>
  <c r="I294" i="33" s="1"/>
  <c r="K294" i="33" s="1"/>
  <c r="AN293" i="33"/>
  <c r="AK293" i="33"/>
  <c r="AD293" i="33"/>
  <c r="AB293" i="33"/>
  <c r="W293" i="33"/>
  <c r="Y293" i="33" s="1"/>
  <c r="AA293" i="33" s="1"/>
  <c r="O293" i="33"/>
  <c r="Q293" i="33" s="1"/>
  <c r="S293" i="33" s="1"/>
  <c r="G293" i="33"/>
  <c r="AN292" i="33"/>
  <c r="AK292" i="33"/>
  <c r="AD292" i="33"/>
  <c r="AB292" i="33"/>
  <c r="W292" i="33"/>
  <c r="Y292" i="33" s="1"/>
  <c r="AA292" i="33" s="1"/>
  <c r="O292" i="33"/>
  <c r="G292" i="33"/>
  <c r="I292" i="33" s="1"/>
  <c r="K292" i="33" s="1"/>
  <c r="AN291" i="33"/>
  <c r="AK291" i="33"/>
  <c r="AD291" i="33"/>
  <c r="AB291" i="33"/>
  <c r="W291" i="33"/>
  <c r="Y291" i="33" s="1"/>
  <c r="AA291" i="33" s="1"/>
  <c r="O291" i="33"/>
  <c r="Q291" i="33" s="1"/>
  <c r="S291" i="33" s="1"/>
  <c r="G291" i="33"/>
  <c r="I291" i="33" s="1"/>
  <c r="K291" i="33" s="1"/>
  <c r="AN290" i="33"/>
  <c r="AK290" i="33"/>
  <c r="AD290" i="33"/>
  <c r="AB290" i="33"/>
  <c r="W290" i="33"/>
  <c r="Y290" i="33" s="1"/>
  <c r="AA290" i="33" s="1"/>
  <c r="O290" i="33"/>
  <c r="Q290" i="33" s="1"/>
  <c r="S290" i="33" s="1"/>
  <c r="G290" i="33"/>
  <c r="I290" i="33" s="1"/>
  <c r="K290" i="33" s="1"/>
  <c r="AN289" i="33"/>
  <c r="AK289" i="33"/>
  <c r="AD289" i="33"/>
  <c r="AB289" i="33"/>
  <c r="W289" i="33"/>
  <c r="Y289" i="33" s="1"/>
  <c r="AA289" i="33" s="1"/>
  <c r="O289" i="33"/>
  <c r="Q289" i="33" s="1"/>
  <c r="S289" i="33" s="1"/>
  <c r="G289" i="33"/>
  <c r="I289" i="33" s="1"/>
  <c r="K289" i="33" s="1"/>
  <c r="AN288" i="33"/>
  <c r="AK288" i="33"/>
  <c r="AD288" i="33"/>
  <c r="AB288" i="33"/>
  <c r="W288" i="33"/>
  <c r="Y288" i="33" s="1"/>
  <c r="AA288" i="33" s="1"/>
  <c r="O288" i="33"/>
  <c r="Q288" i="33" s="1"/>
  <c r="S288" i="33" s="1"/>
  <c r="G288" i="33"/>
  <c r="I288" i="33" s="1"/>
  <c r="K288" i="33" s="1"/>
  <c r="AN287" i="33"/>
  <c r="AK287" i="33"/>
  <c r="AD287" i="33"/>
  <c r="AB287" i="33"/>
  <c r="W287" i="33"/>
  <c r="Y287" i="33" s="1"/>
  <c r="AA287" i="33" s="1"/>
  <c r="O287" i="33"/>
  <c r="Q287" i="33" s="1"/>
  <c r="S287" i="33" s="1"/>
  <c r="G287" i="33"/>
  <c r="I287" i="33" s="1"/>
  <c r="K287" i="33" s="1"/>
  <c r="AN286" i="33"/>
  <c r="AK286" i="33"/>
  <c r="AD286" i="33"/>
  <c r="AB286" i="33"/>
  <c r="W286" i="33"/>
  <c r="Y286" i="33" s="1"/>
  <c r="AA286" i="33" s="1"/>
  <c r="O286" i="33"/>
  <c r="Q286" i="33" s="1"/>
  <c r="S286" i="33" s="1"/>
  <c r="G286" i="33"/>
  <c r="I286" i="33" s="1"/>
  <c r="K286" i="33" s="1"/>
  <c r="AN285" i="33"/>
  <c r="AK285" i="33"/>
  <c r="AD285" i="33"/>
  <c r="AB285" i="33"/>
  <c r="W285" i="33"/>
  <c r="O285" i="33"/>
  <c r="Q285" i="33" s="1"/>
  <c r="S285" i="33" s="1"/>
  <c r="G285" i="33"/>
  <c r="I285" i="33" s="1"/>
  <c r="K285" i="33" s="1"/>
  <c r="AN284" i="33"/>
  <c r="AK284" i="33"/>
  <c r="AD284" i="33"/>
  <c r="AB284" i="33"/>
  <c r="W284" i="33"/>
  <c r="Y284" i="33" s="1"/>
  <c r="AA284" i="33" s="1"/>
  <c r="O284" i="33"/>
  <c r="Q284" i="33" s="1"/>
  <c r="S284" i="33" s="1"/>
  <c r="G284" i="33"/>
  <c r="I284" i="33" s="1"/>
  <c r="K284" i="33" s="1"/>
  <c r="AN283" i="33"/>
  <c r="AK283" i="33"/>
  <c r="AD283" i="33"/>
  <c r="AB283" i="33"/>
  <c r="W283" i="33"/>
  <c r="Y283" i="33" s="1"/>
  <c r="AA283" i="33" s="1"/>
  <c r="O283" i="33"/>
  <c r="Q283" i="33" s="1"/>
  <c r="S283" i="33" s="1"/>
  <c r="G283" i="33"/>
  <c r="AN282" i="33"/>
  <c r="AK282" i="33"/>
  <c r="AD282" i="33"/>
  <c r="AB282" i="33"/>
  <c r="W282" i="33"/>
  <c r="Y282" i="33" s="1"/>
  <c r="AA282" i="33" s="1"/>
  <c r="O282" i="33"/>
  <c r="Q282" i="33" s="1"/>
  <c r="S282" i="33" s="1"/>
  <c r="G282" i="33"/>
  <c r="AN281" i="33"/>
  <c r="AK281" i="33"/>
  <c r="AD281" i="33"/>
  <c r="AB281" i="33"/>
  <c r="W281" i="33"/>
  <c r="Y281" i="33" s="1"/>
  <c r="AA281" i="33" s="1"/>
  <c r="O281" i="33"/>
  <c r="Q281" i="33" s="1"/>
  <c r="S281" i="33" s="1"/>
  <c r="G281" i="33"/>
  <c r="I281" i="33" s="1"/>
  <c r="K281" i="33" s="1"/>
  <c r="AN280" i="33"/>
  <c r="AK280" i="33"/>
  <c r="AD280" i="33"/>
  <c r="AB280" i="33"/>
  <c r="W280" i="33"/>
  <c r="Y280" i="33" s="1"/>
  <c r="AA280" i="33" s="1"/>
  <c r="O280" i="33"/>
  <c r="Q280" i="33" s="1"/>
  <c r="S280" i="33" s="1"/>
  <c r="G280" i="33"/>
  <c r="I280" i="33" s="1"/>
  <c r="K280" i="33" s="1"/>
  <c r="AN279" i="33"/>
  <c r="AK279" i="33"/>
  <c r="AD279" i="33"/>
  <c r="AB279" i="33"/>
  <c r="W279" i="33"/>
  <c r="Y279" i="33" s="1"/>
  <c r="AA279" i="33" s="1"/>
  <c r="O279" i="33"/>
  <c r="Q279" i="33" s="1"/>
  <c r="S279" i="33" s="1"/>
  <c r="G279" i="33"/>
  <c r="I279" i="33" s="1"/>
  <c r="K279" i="33" s="1"/>
  <c r="AN278" i="33"/>
  <c r="AK278" i="33"/>
  <c r="AD278" i="33"/>
  <c r="AB278" i="33"/>
  <c r="W278" i="33"/>
  <c r="Y278" i="33" s="1"/>
  <c r="AA278" i="33" s="1"/>
  <c r="O278" i="33"/>
  <c r="Q278" i="33" s="1"/>
  <c r="S278" i="33" s="1"/>
  <c r="G278" i="33"/>
  <c r="AN277" i="33"/>
  <c r="AK277" i="33"/>
  <c r="AD277" i="33"/>
  <c r="AB277" i="33"/>
  <c r="W277" i="33"/>
  <c r="Y277" i="33" s="1"/>
  <c r="AA277" i="33" s="1"/>
  <c r="O277" i="33"/>
  <c r="Q277" i="33" s="1"/>
  <c r="S277" i="33" s="1"/>
  <c r="G277" i="33"/>
  <c r="I277" i="33" s="1"/>
  <c r="K277" i="33" s="1"/>
  <c r="AN276" i="33"/>
  <c r="AK276" i="33"/>
  <c r="AD276" i="33"/>
  <c r="AB276" i="33"/>
  <c r="W276" i="33"/>
  <c r="Y276" i="33" s="1"/>
  <c r="AA276" i="33" s="1"/>
  <c r="O276" i="33"/>
  <c r="G276" i="33"/>
  <c r="I276" i="33" s="1"/>
  <c r="K276" i="33" s="1"/>
  <c r="AN275" i="33"/>
  <c r="AK275" i="33"/>
  <c r="AD275" i="33"/>
  <c r="AB275" i="33"/>
  <c r="W275" i="33"/>
  <c r="Y275" i="33" s="1"/>
  <c r="AA275" i="33" s="1"/>
  <c r="O275" i="33"/>
  <c r="Q275" i="33" s="1"/>
  <c r="S275" i="33" s="1"/>
  <c r="G275" i="33"/>
  <c r="I275" i="33" s="1"/>
  <c r="K275" i="33" s="1"/>
  <c r="AN274" i="33"/>
  <c r="AK274" i="33"/>
  <c r="AD274" i="33"/>
  <c r="AB274" i="33"/>
  <c r="W274" i="33"/>
  <c r="Y274" i="33" s="1"/>
  <c r="AA274" i="33" s="1"/>
  <c r="O274" i="33"/>
  <c r="Q274" i="33" s="1"/>
  <c r="S274" i="33" s="1"/>
  <c r="G274" i="33"/>
  <c r="I274" i="33" s="1"/>
  <c r="K274" i="33" s="1"/>
  <c r="AN273" i="33"/>
  <c r="AK273" i="33"/>
  <c r="AD273" i="33"/>
  <c r="AB273" i="33"/>
  <c r="W273" i="33"/>
  <c r="Y273" i="33" s="1"/>
  <c r="AA273" i="33" s="1"/>
  <c r="O273" i="33"/>
  <c r="G273" i="33"/>
  <c r="I273" i="33" s="1"/>
  <c r="K273" i="33" s="1"/>
  <c r="AN272" i="33"/>
  <c r="AK272" i="33"/>
  <c r="AD272" i="33"/>
  <c r="AB272" i="33"/>
  <c r="W272" i="33"/>
  <c r="Y272" i="33" s="1"/>
  <c r="AA272" i="33" s="1"/>
  <c r="O272" i="33"/>
  <c r="Q272" i="33" s="1"/>
  <c r="S272" i="33" s="1"/>
  <c r="G272" i="33"/>
  <c r="I272" i="33" s="1"/>
  <c r="K272" i="33" s="1"/>
  <c r="AN271" i="33"/>
  <c r="AK271" i="33"/>
  <c r="AD271" i="33"/>
  <c r="AB271" i="33"/>
  <c r="W271" i="33"/>
  <c r="Y271" i="33" s="1"/>
  <c r="AA271" i="33" s="1"/>
  <c r="O271" i="33"/>
  <c r="Q271" i="33" s="1"/>
  <c r="S271" i="33" s="1"/>
  <c r="G271" i="33"/>
  <c r="AN270" i="33"/>
  <c r="AK270" i="33"/>
  <c r="AD270" i="33"/>
  <c r="AB270" i="33"/>
  <c r="W270" i="33"/>
  <c r="Y270" i="33" s="1"/>
  <c r="AA270" i="33" s="1"/>
  <c r="O270" i="33"/>
  <c r="Q270" i="33" s="1"/>
  <c r="S270" i="33" s="1"/>
  <c r="G270" i="33"/>
  <c r="AN269" i="33"/>
  <c r="AK269" i="33"/>
  <c r="AD269" i="33"/>
  <c r="AB269" i="33"/>
  <c r="W269" i="33"/>
  <c r="Y269" i="33" s="1"/>
  <c r="AA269" i="33" s="1"/>
  <c r="O269" i="33"/>
  <c r="Q269" i="33" s="1"/>
  <c r="S269" i="33" s="1"/>
  <c r="G269" i="33"/>
  <c r="I269" i="33" s="1"/>
  <c r="K269" i="33" s="1"/>
  <c r="AN268" i="33"/>
  <c r="AK268" i="33"/>
  <c r="AD268" i="33"/>
  <c r="AB268" i="33"/>
  <c r="W268" i="33"/>
  <c r="Y268" i="33" s="1"/>
  <c r="AA268" i="33" s="1"/>
  <c r="O268" i="33"/>
  <c r="Q268" i="33" s="1"/>
  <c r="S268" i="33" s="1"/>
  <c r="G268" i="33"/>
  <c r="I268" i="33" s="1"/>
  <c r="K268" i="33" s="1"/>
  <c r="AN267" i="33"/>
  <c r="AK267" i="33"/>
  <c r="AD267" i="33"/>
  <c r="AB267" i="33"/>
  <c r="W267" i="33"/>
  <c r="Y267" i="33" s="1"/>
  <c r="AA267" i="33" s="1"/>
  <c r="O267" i="33"/>
  <c r="Q267" i="33" s="1"/>
  <c r="S267" i="33" s="1"/>
  <c r="G267" i="33"/>
  <c r="I267" i="33" s="1"/>
  <c r="K267" i="33" s="1"/>
  <c r="AN266" i="33"/>
  <c r="AK266" i="33"/>
  <c r="AD266" i="33"/>
  <c r="AB266" i="33"/>
  <c r="W266" i="33"/>
  <c r="Y266" i="33" s="1"/>
  <c r="AA266" i="33" s="1"/>
  <c r="O266" i="33"/>
  <c r="Q266" i="33" s="1"/>
  <c r="S266" i="33" s="1"/>
  <c r="G266" i="33"/>
  <c r="I266" i="33" s="1"/>
  <c r="K266" i="33" s="1"/>
  <c r="AN265" i="33"/>
  <c r="AK265" i="33"/>
  <c r="AD265" i="33"/>
  <c r="AB265" i="33"/>
  <c r="W265" i="33"/>
  <c r="Y265" i="33" s="1"/>
  <c r="AA265" i="33" s="1"/>
  <c r="O265" i="33"/>
  <c r="G265" i="33"/>
  <c r="I265" i="33" s="1"/>
  <c r="K265" i="33" s="1"/>
  <c r="AN264" i="33"/>
  <c r="AK264" i="33"/>
  <c r="AD264" i="33"/>
  <c r="AB264" i="33"/>
  <c r="W264" i="33"/>
  <c r="Y264" i="33" s="1"/>
  <c r="AA264" i="33" s="1"/>
  <c r="O264" i="33"/>
  <c r="Q264" i="33" s="1"/>
  <c r="S264" i="33" s="1"/>
  <c r="G264" i="33"/>
  <c r="I264" i="33" s="1"/>
  <c r="K264" i="33" s="1"/>
  <c r="AN263" i="33"/>
  <c r="AK263" i="33"/>
  <c r="AD263" i="33"/>
  <c r="G263" i="33"/>
  <c r="I263" i="33" s="1"/>
  <c r="K263" i="33" s="1"/>
  <c r="O263" i="33"/>
  <c r="Q263" i="33" s="1"/>
  <c r="S263" i="33" s="1"/>
  <c r="W263" i="33"/>
  <c r="Y263" i="33" s="1"/>
  <c r="AA263" i="33" s="1"/>
  <c r="AB263" i="33"/>
  <c r="AN262" i="33"/>
  <c r="AK262" i="33"/>
  <c r="AD262" i="33"/>
  <c r="AB262" i="33"/>
  <c r="W262" i="33"/>
  <c r="Y262" i="33" s="1"/>
  <c r="AA262" i="33" s="1"/>
  <c r="O262" i="33"/>
  <c r="Q262" i="33" s="1"/>
  <c r="G262" i="33"/>
  <c r="I262" i="33" s="1"/>
  <c r="K262" i="33" s="1"/>
  <c r="AN261" i="33"/>
  <c r="AK261" i="33"/>
  <c r="AD261" i="33"/>
  <c r="AB261" i="33"/>
  <c r="W261" i="33"/>
  <c r="Y261" i="33" s="1"/>
  <c r="AA261" i="33" s="1"/>
  <c r="O261" i="33"/>
  <c r="Q261" i="33" s="1"/>
  <c r="S261" i="33" s="1"/>
  <c r="G261" i="33"/>
  <c r="I261" i="33" s="1"/>
  <c r="K261" i="33" s="1"/>
  <c r="AN260" i="33"/>
  <c r="AK260" i="33"/>
  <c r="AD260" i="33"/>
  <c r="AB260" i="33"/>
  <c r="W260" i="33"/>
  <c r="Y260" i="33" s="1"/>
  <c r="AA260" i="33" s="1"/>
  <c r="O260" i="33"/>
  <c r="G260" i="33"/>
  <c r="I260" i="33" s="1"/>
  <c r="K260" i="33" s="1"/>
  <c r="AN259" i="33"/>
  <c r="AK259" i="33"/>
  <c r="AD259" i="33"/>
  <c r="AB259" i="33"/>
  <c r="W259" i="33"/>
  <c r="Y259" i="33" s="1"/>
  <c r="AA259" i="33" s="1"/>
  <c r="O259" i="33"/>
  <c r="Q259" i="33" s="1"/>
  <c r="S259" i="33" s="1"/>
  <c r="G259" i="33"/>
  <c r="I259" i="33" s="1"/>
  <c r="K259" i="33" s="1"/>
  <c r="AN258" i="33"/>
  <c r="AK258" i="33"/>
  <c r="AD258" i="33"/>
  <c r="AB258" i="33"/>
  <c r="W258" i="33"/>
  <c r="Y258" i="33" s="1"/>
  <c r="AA258" i="33" s="1"/>
  <c r="O258" i="33"/>
  <c r="G258" i="33"/>
  <c r="I258" i="33" s="1"/>
  <c r="K258" i="33" s="1"/>
  <c r="AN257" i="33"/>
  <c r="AK257" i="33"/>
  <c r="AD257" i="33"/>
  <c r="AB257" i="33"/>
  <c r="W257" i="33"/>
  <c r="Y257" i="33" s="1"/>
  <c r="AA257" i="33" s="1"/>
  <c r="O257" i="33"/>
  <c r="Q257" i="33" s="1"/>
  <c r="S257" i="33" s="1"/>
  <c r="G257" i="33"/>
  <c r="AN256" i="33"/>
  <c r="AK256" i="33"/>
  <c r="AD256" i="33"/>
  <c r="AB256" i="33"/>
  <c r="W256" i="33"/>
  <c r="Y256" i="33" s="1"/>
  <c r="AA256" i="33" s="1"/>
  <c r="O256" i="33"/>
  <c r="Q256" i="33" s="1"/>
  <c r="S256" i="33" s="1"/>
  <c r="G256" i="33"/>
  <c r="I256" i="33" s="1"/>
  <c r="K256" i="33" s="1"/>
  <c r="AN255" i="33"/>
  <c r="AK255" i="33"/>
  <c r="AD255" i="33"/>
  <c r="AB255" i="33"/>
  <c r="W255" i="33"/>
  <c r="Y255" i="33" s="1"/>
  <c r="AA255" i="33" s="1"/>
  <c r="O255" i="33"/>
  <c r="Q255" i="33" s="1"/>
  <c r="S255" i="33" s="1"/>
  <c r="G255" i="33"/>
  <c r="AN254" i="33"/>
  <c r="AK254" i="33"/>
  <c r="AD254" i="33"/>
  <c r="AB254" i="33"/>
  <c r="W254" i="33"/>
  <c r="Y254" i="33" s="1"/>
  <c r="AA254" i="33" s="1"/>
  <c r="O254" i="33"/>
  <c r="Q254" i="33" s="1"/>
  <c r="S254" i="33" s="1"/>
  <c r="G254" i="33"/>
  <c r="I254" i="33" s="1"/>
  <c r="K254" i="33" s="1"/>
  <c r="AN253" i="33"/>
  <c r="AK253" i="33"/>
  <c r="AD253" i="33"/>
  <c r="AB253" i="33"/>
  <c r="W253" i="33"/>
  <c r="Y253" i="33" s="1"/>
  <c r="AA253" i="33" s="1"/>
  <c r="O253" i="33"/>
  <c r="Q253" i="33" s="1"/>
  <c r="S253" i="33" s="1"/>
  <c r="G253" i="33"/>
  <c r="I253" i="33" s="1"/>
  <c r="K253" i="33" s="1"/>
  <c r="AN252" i="33"/>
  <c r="AK252" i="33"/>
  <c r="AD252" i="33"/>
  <c r="AB252" i="33"/>
  <c r="W252" i="33"/>
  <c r="Y252" i="33" s="1"/>
  <c r="AA252" i="33" s="1"/>
  <c r="O252" i="33"/>
  <c r="Q252" i="33" s="1"/>
  <c r="S252" i="33" s="1"/>
  <c r="G252" i="33"/>
  <c r="I252" i="33" s="1"/>
  <c r="K252" i="33" s="1"/>
  <c r="AN251" i="33"/>
  <c r="AK251" i="33"/>
  <c r="AD251" i="33"/>
  <c r="AB251" i="33"/>
  <c r="W251" i="33"/>
  <c r="Y251" i="33" s="1"/>
  <c r="AA251" i="33" s="1"/>
  <c r="O251" i="33"/>
  <c r="Q251" i="33" s="1"/>
  <c r="S251" i="33" s="1"/>
  <c r="G251" i="33"/>
  <c r="I251" i="33" s="1"/>
  <c r="K251" i="33" s="1"/>
  <c r="AN250" i="33"/>
  <c r="AK250" i="33"/>
  <c r="AD250" i="33"/>
  <c r="AB250" i="33"/>
  <c r="W250" i="33"/>
  <c r="Y250" i="33" s="1"/>
  <c r="AA250" i="33" s="1"/>
  <c r="O250" i="33"/>
  <c r="Q250" i="33" s="1"/>
  <c r="S250" i="33" s="1"/>
  <c r="G250" i="33"/>
  <c r="AN249" i="33"/>
  <c r="AK249" i="33"/>
  <c r="AD249" i="33"/>
  <c r="AB249" i="33"/>
  <c r="W249" i="33"/>
  <c r="Y249" i="33" s="1"/>
  <c r="AA249" i="33" s="1"/>
  <c r="O249" i="33"/>
  <c r="Q249" i="33" s="1"/>
  <c r="S249" i="33" s="1"/>
  <c r="G249" i="33"/>
  <c r="AN248" i="33"/>
  <c r="AK248" i="33"/>
  <c r="AD248" i="33"/>
  <c r="AB248" i="33"/>
  <c r="W248" i="33"/>
  <c r="O248" i="33"/>
  <c r="Q248" i="33" s="1"/>
  <c r="S248" i="33" s="1"/>
  <c r="G248" i="33"/>
  <c r="I248" i="33" s="1"/>
  <c r="K248" i="33" s="1"/>
  <c r="AN247" i="33"/>
  <c r="AK247" i="33"/>
  <c r="AD247" i="33"/>
  <c r="AB247" i="33"/>
  <c r="W247" i="33"/>
  <c r="Y247" i="33" s="1"/>
  <c r="AA247" i="33" s="1"/>
  <c r="O247" i="33"/>
  <c r="Q247" i="33" s="1"/>
  <c r="S247" i="33" s="1"/>
  <c r="G247" i="33"/>
  <c r="I247" i="33" s="1"/>
  <c r="K247" i="33" s="1"/>
  <c r="AN246" i="33"/>
  <c r="AK246" i="33"/>
  <c r="AD246" i="33"/>
  <c r="AB246" i="33"/>
  <c r="W246" i="33"/>
  <c r="O246" i="33"/>
  <c r="Q246" i="33" s="1"/>
  <c r="S246" i="33" s="1"/>
  <c r="G246" i="33"/>
  <c r="I246" i="33" s="1"/>
  <c r="AN245" i="33"/>
  <c r="AK245" i="33"/>
  <c r="AD245" i="33"/>
  <c r="AB245" i="33"/>
  <c r="W245" i="33"/>
  <c r="Y245" i="33" s="1"/>
  <c r="AA245" i="33" s="1"/>
  <c r="O245" i="33"/>
  <c r="Q245" i="33" s="1"/>
  <c r="S245" i="33" s="1"/>
  <c r="G245" i="33"/>
  <c r="I245" i="33" s="1"/>
  <c r="K245" i="33" s="1"/>
  <c r="AN244" i="33"/>
  <c r="AK244" i="33"/>
  <c r="AD244" i="33"/>
  <c r="W244" i="33"/>
  <c r="Y244" i="33" s="1"/>
  <c r="AA244" i="33" s="1"/>
  <c r="O244" i="33"/>
  <c r="Q244" i="33" s="1"/>
  <c r="S244" i="33" s="1"/>
  <c r="G244" i="33"/>
  <c r="I244" i="33" s="1"/>
  <c r="K244" i="33" s="1"/>
  <c r="AN243" i="33"/>
  <c r="AK243" i="33"/>
  <c r="AD243" i="33"/>
  <c r="W243" i="33"/>
  <c r="Y243" i="33" s="1"/>
  <c r="AA243" i="33" s="1"/>
  <c r="O243" i="33"/>
  <c r="G243" i="33"/>
  <c r="I243" i="33" s="1"/>
  <c r="K243" i="33" s="1"/>
  <c r="AN242" i="33"/>
  <c r="AK242" i="33"/>
  <c r="AD242" i="33"/>
  <c r="W242" i="33"/>
  <c r="Y242" i="33" s="1"/>
  <c r="O242" i="33"/>
  <c r="Q242" i="33" s="1"/>
  <c r="S242" i="33" s="1"/>
  <c r="G242" i="33"/>
  <c r="I242" i="33" s="1"/>
  <c r="K242" i="33" s="1"/>
  <c r="AN241" i="33"/>
  <c r="AK241" i="33"/>
  <c r="AD241" i="33"/>
  <c r="W241" i="33"/>
  <c r="Y241" i="33" s="1"/>
  <c r="AA241" i="33" s="1"/>
  <c r="O241" i="33"/>
  <c r="Q241" i="33" s="1"/>
  <c r="G241" i="33"/>
  <c r="I241" i="33" s="1"/>
  <c r="K241" i="33" s="1"/>
  <c r="AN240" i="33"/>
  <c r="AK240" i="33"/>
  <c r="AD240" i="33"/>
  <c r="W240" i="33"/>
  <c r="Y240" i="33" s="1"/>
  <c r="AA240" i="33" s="1"/>
  <c r="O240" i="33"/>
  <c r="Q240" i="33" s="1"/>
  <c r="S240" i="33" s="1"/>
  <c r="G240" i="33"/>
  <c r="I240" i="33" s="1"/>
  <c r="AN239" i="33"/>
  <c r="AK239" i="33"/>
  <c r="AD239" i="33"/>
  <c r="AB239" i="33"/>
  <c r="W239" i="33"/>
  <c r="Y239" i="33" s="1"/>
  <c r="AA239" i="33" s="1"/>
  <c r="O239" i="33"/>
  <c r="Q239" i="33" s="1"/>
  <c r="S239" i="33" s="1"/>
  <c r="G239" i="33"/>
  <c r="AN238" i="33"/>
  <c r="AK238" i="33"/>
  <c r="AD238" i="33"/>
  <c r="AB238" i="33"/>
  <c r="W238" i="33"/>
  <c r="Y238" i="33" s="1"/>
  <c r="AA238" i="33" s="1"/>
  <c r="O238" i="33"/>
  <c r="Q238" i="33" s="1"/>
  <c r="S238" i="33" s="1"/>
  <c r="G238" i="33"/>
  <c r="I238" i="33" s="1"/>
  <c r="K238" i="33" s="1"/>
  <c r="AN237" i="33"/>
  <c r="AK237" i="33"/>
  <c r="AD237" i="33"/>
  <c r="AB237" i="33"/>
  <c r="W237" i="33"/>
  <c r="Y237" i="33" s="1"/>
  <c r="AA237" i="33" s="1"/>
  <c r="O237" i="33"/>
  <c r="Q237" i="33" s="1"/>
  <c r="S237" i="33" s="1"/>
  <c r="G237" i="33"/>
  <c r="I237" i="33" s="1"/>
  <c r="K237" i="33" s="1"/>
  <c r="AN236" i="33"/>
  <c r="AK236" i="33"/>
  <c r="AD236" i="33"/>
  <c r="AB236" i="33"/>
  <c r="W236" i="33"/>
  <c r="Y236" i="33" s="1"/>
  <c r="AA236" i="33" s="1"/>
  <c r="O236" i="33"/>
  <c r="Q236" i="33" s="1"/>
  <c r="S236" i="33" s="1"/>
  <c r="G236" i="33"/>
  <c r="AN235" i="33"/>
  <c r="AK235" i="33"/>
  <c r="AD235" i="33"/>
  <c r="AB235" i="33"/>
  <c r="W235" i="33"/>
  <c r="Y235" i="33" s="1"/>
  <c r="AA235" i="33" s="1"/>
  <c r="O235" i="33"/>
  <c r="G235" i="33"/>
  <c r="I235" i="33" s="1"/>
  <c r="K235" i="33" s="1"/>
  <c r="AN234" i="33"/>
  <c r="AK234" i="33"/>
  <c r="AD234" i="33"/>
  <c r="AB234" i="33"/>
  <c r="W234" i="33"/>
  <c r="Y234" i="33" s="1"/>
  <c r="AA234" i="33" s="1"/>
  <c r="O234" i="33"/>
  <c r="Q234" i="33" s="1"/>
  <c r="S234" i="33" s="1"/>
  <c r="G234" i="33"/>
  <c r="I234" i="33" s="1"/>
  <c r="K234" i="33" s="1"/>
  <c r="AN233" i="33"/>
  <c r="AK233" i="33"/>
  <c r="AD233" i="33"/>
  <c r="AB233" i="33"/>
  <c r="W233" i="33"/>
  <c r="Y233" i="33" s="1"/>
  <c r="AA233" i="33" s="1"/>
  <c r="O233" i="33"/>
  <c r="G233" i="33"/>
  <c r="I233" i="33" s="1"/>
  <c r="K233" i="33" s="1"/>
  <c r="AN232" i="33"/>
  <c r="AK232" i="33"/>
  <c r="AD232" i="33"/>
  <c r="AB232" i="33"/>
  <c r="W232" i="33"/>
  <c r="Y232" i="33" s="1"/>
  <c r="AA232" i="33" s="1"/>
  <c r="O232" i="33"/>
  <c r="G232" i="33"/>
  <c r="I232" i="33" s="1"/>
  <c r="K232" i="33" s="1"/>
  <c r="AN231" i="33"/>
  <c r="AK231" i="33"/>
  <c r="AD231" i="33"/>
  <c r="AB231" i="33"/>
  <c r="W231" i="33"/>
  <c r="Y231" i="33" s="1"/>
  <c r="AA231" i="33" s="1"/>
  <c r="O231" i="33"/>
  <c r="G231" i="33"/>
  <c r="I231" i="33" s="1"/>
  <c r="K231" i="33" s="1"/>
  <c r="AN230" i="33"/>
  <c r="AK230" i="33"/>
  <c r="AD230" i="33"/>
  <c r="AB230" i="33"/>
  <c r="W230" i="33"/>
  <c r="Y230" i="33" s="1"/>
  <c r="AA230" i="33" s="1"/>
  <c r="O230" i="33"/>
  <c r="Q230" i="33" s="1"/>
  <c r="S230" i="33" s="1"/>
  <c r="G230" i="33"/>
  <c r="I230" i="33" s="1"/>
  <c r="K230" i="33" s="1"/>
  <c r="AN229" i="33"/>
  <c r="AK229" i="33"/>
  <c r="AD229" i="33"/>
  <c r="AB229" i="33"/>
  <c r="W229" i="33"/>
  <c r="Y229" i="33" s="1"/>
  <c r="AA229" i="33" s="1"/>
  <c r="O229" i="33"/>
  <c r="Q229" i="33" s="1"/>
  <c r="S229" i="33" s="1"/>
  <c r="G229" i="33"/>
  <c r="AN228" i="33"/>
  <c r="AK228" i="33"/>
  <c r="AD228" i="33"/>
  <c r="AB228" i="33"/>
  <c r="W228" i="33"/>
  <c r="Y228" i="33" s="1"/>
  <c r="AA228" i="33" s="1"/>
  <c r="O228" i="33"/>
  <c r="G228" i="33"/>
  <c r="I228" i="33" s="1"/>
  <c r="K228" i="33" s="1"/>
  <c r="AN227" i="33"/>
  <c r="AK227" i="33"/>
  <c r="AD227" i="33"/>
  <c r="AB227" i="33"/>
  <c r="W227" i="33"/>
  <c r="Y227" i="33" s="1"/>
  <c r="AA227" i="33" s="1"/>
  <c r="O227" i="33"/>
  <c r="Q227" i="33" s="1"/>
  <c r="S227" i="33" s="1"/>
  <c r="G227" i="33"/>
  <c r="I227" i="33" s="1"/>
  <c r="K227" i="33" s="1"/>
  <c r="AN226" i="33"/>
  <c r="AK226" i="33"/>
  <c r="AD226" i="33"/>
  <c r="AB226" i="33"/>
  <c r="W226" i="33"/>
  <c r="Y226" i="33" s="1"/>
  <c r="AA226" i="33" s="1"/>
  <c r="O226" i="33"/>
  <c r="Q226" i="33" s="1"/>
  <c r="S226" i="33" s="1"/>
  <c r="G226" i="33"/>
  <c r="AN225" i="33"/>
  <c r="AK225" i="33"/>
  <c r="AD225" i="33"/>
  <c r="AB225" i="33"/>
  <c r="W225" i="33"/>
  <c r="Y225" i="33" s="1"/>
  <c r="AA225" i="33" s="1"/>
  <c r="O225" i="33"/>
  <c r="Q225" i="33" s="1"/>
  <c r="S225" i="33" s="1"/>
  <c r="G225" i="33"/>
  <c r="AN224" i="33"/>
  <c r="AK224" i="33"/>
  <c r="AD224" i="33"/>
  <c r="AB224" i="33"/>
  <c r="W224" i="33"/>
  <c r="Y224" i="33" s="1"/>
  <c r="AA224" i="33" s="1"/>
  <c r="O224" i="33"/>
  <c r="Q224" i="33" s="1"/>
  <c r="S224" i="33" s="1"/>
  <c r="G224" i="33"/>
  <c r="I224" i="33" s="1"/>
  <c r="K224" i="33" s="1"/>
  <c r="AN223" i="33"/>
  <c r="AK223" i="33"/>
  <c r="AD223" i="33"/>
  <c r="AB223" i="33"/>
  <c r="W223" i="33"/>
  <c r="Y223" i="33" s="1"/>
  <c r="AA223" i="33" s="1"/>
  <c r="O223" i="33"/>
  <c r="Q223" i="33" s="1"/>
  <c r="S223" i="33" s="1"/>
  <c r="G223" i="33"/>
  <c r="I223" i="33" s="1"/>
  <c r="K223" i="33" s="1"/>
  <c r="AN222" i="33"/>
  <c r="AK222" i="33"/>
  <c r="AD222" i="33"/>
  <c r="AB222" i="33"/>
  <c r="W222" i="33"/>
  <c r="Y222" i="33" s="1"/>
  <c r="AA222" i="33" s="1"/>
  <c r="O222" i="33"/>
  <c r="Q222" i="33" s="1"/>
  <c r="S222" i="33" s="1"/>
  <c r="G222" i="33"/>
  <c r="AN221" i="33"/>
  <c r="AK221" i="33"/>
  <c r="AD221" i="33"/>
  <c r="AB221" i="33"/>
  <c r="W221" i="33"/>
  <c r="Y221" i="33" s="1"/>
  <c r="AA221" i="33" s="1"/>
  <c r="O221" i="33"/>
  <c r="Q221" i="33" s="1"/>
  <c r="S221" i="33" s="1"/>
  <c r="G221" i="33"/>
  <c r="I221" i="33" s="1"/>
  <c r="K221" i="33" s="1"/>
  <c r="AN220" i="33"/>
  <c r="AK220" i="33"/>
  <c r="AD220" i="33"/>
  <c r="AB220" i="33"/>
  <c r="W220" i="33"/>
  <c r="Y220" i="33" s="1"/>
  <c r="AA220" i="33" s="1"/>
  <c r="O220" i="33"/>
  <c r="Q220" i="33" s="1"/>
  <c r="S220" i="33" s="1"/>
  <c r="G220" i="33"/>
  <c r="AN219" i="33"/>
  <c r="AK219" i="33"/>
  <c r="AD219" i="33"/>
  <c r="AB219" i="33"/>
  <c r="W219" i="33"/>
  <c r="O219" i="33"/>
  <c r="Q219" i="33" s="1"/>
  <c r="S219" i="33" s="1"/>
  <c r="G219" i="33"/>
  <c r="I219" i="33" s="1"/>
  <c r="K219" i="33" s="1"/>
  <c r="AN218" i="33"/>
  <c r="AK218" i="33"/>
  <c r="AD218" i="33"/>
  <c r="AB218" i="33"/>
  <c r="W218" i="33"/>
  <c r="Y218" i="33" s="1"/>
  <c r="AA218" i="33" s="1"/>
  <c r="O218" i="33"/>
  <c r="Q218" i="33" s="1"/>
  <c r="S218" i="33" s="1"/>
  <c r="G218" i="33"/>
  <c r="I218" i="33" s="1"/>
  <c r="K218" i="33" s="1"/>
  <c r="AN217" i="33"/>
  <c r="AK217" i="33"/>
  <c r="AD217" i="33"/>
  <c r="AB217" i="33"/>
  <c r="W217" i="33"/>
  <c r="Y217" i="33" s="1"/>
  <c r="AA217" i="33" s="1"/>
  <c r="O217" i="33"/>
  <c r="Q217" i="33" s="1"/>
  <c r="S217" i="33" s="1"/>
  <c r="G217" i="33"/>
  <c r="I217" i="33" s="1"/>
  <c r="K217" i="33" s="1"/>
  <c r="AN216" i="33"/>
  <c r="AK216" i="33"/>
  <c r="AD216" i="33"/>
  <c r="AB216" i="33"/>
  <c r="W216" i="33"/>
  <c r="O216" i="33"/>
  <c r="Q216" i="33" s="1"/>
  <c r="S216" i="33" s="1"/>
  <c r="G216" i="33"/>
  <c r="I216" i="33" s="1"/>
  <c r="K216" i="33" s="1"/>
  <c r="AN215" i="33"/>
  <c r="AK215" i="33"/>
  <c r="AD215" i="33"/>
  <c r="AB215" i="33"/>
  <c r="W215" i="33"/>
  <c r="O215" i="33"/>
  <c r="Q215" i="33" s="1"/>
  <c r="S215" i="33" s="1"/>
  <c r="G215" i="33"/>
  <c r="I215" i="33" s="1"/>
  <c r="K215" i="33" s="1"/>
  <c r="AN214" i="33"/>
  <c r="AK214" i="33"/>
  <c r="AD214" i="33"/>
  <c r="AB214" i="33"/>
  <c r="W214" i="33"/>
  <c r="Y214" i="33" s="1"/>
  <c r="AA214" i="33" s="1"/>
  <c r="O214" i="33"/>
  <c r="Q214" i="33" s="1"/>
  <c r="S214" i="33" s="1"/>
  <c r="G214" i="33"/>
  <c r="I214" i="33" s="1"/>
  <c r="K214" i="33" s="1"/>
  <c r="AN213" i="33"/>
  <c r="AK213" i="33"/>
  <c r="AD213" i="33"/>
  <c r="AB213" i="33"/>
  <c r="W213" i="33"/>
  <c r="Y213" i="33" s="1"/>
  <c r="AA213" i="33" s="1"/>
  <c r="O213" i="33"/>
  <c r="Q213" i="33" s="1"/>
  <c r="S213" i="33" s="1"/>
  <c r="G213" i="33"/>
  <c r="I213" i="33" s="1"/>
  <c r="K213" i="33" s="1"/>
  <c r="AN212" i="33"/>
  <c r="AK212" i="33"/>
  <c r="AD212" i="33"/>
  <c r="AB212" i="33"/>
  <c r="W212" i="33"/>
  <c r="Y212" i="33" s="1"/>
  <c r="AA212" i="33" s="1"/>
  <c r="O212" i="33"/>
  <c r="Q212" i="33" s="1"/>
  <c r="S212" i="33" s="1"/>
  <c r="G212" i="33"/>
  <c r="I212" i="33" s="1"/>
  <c r="K212" i="33" s="1"/>
  <c r="AN211" i="33"/>
  <c r="AK211" i="33"/>
  <c r="AD211" i="33"/>
  <c r="AB211" i="33"/>
  <c r="W211" i="33"/>
  <c r="Y211" i="33" s="1"/>
  <c r="AA211" i="33" s="1"/>
  <c r="O211" i="33"/>
  <c r="Q211" i="33" s="1"/>
  <c r="S211" i="33" s="1"/>
  <c r="G211" i="33"/>
  <c r="I211" i="33" s="1"/>
  <c r="K211" i="33" s="1"/>
  <c r="AN210" i="33"/>
  <c r="AK210" i="33"/>
  <c r="AD210" i="33"/>
  <c r="AB210" i="33"/>
  <c r="W210" i="33"/>
  <c r="Y210" i="33" s="1"/>
  <c r="AA210" i="33" s="1"/>
  <c r="O210" i="33"/>
  <c r="G210" i="33"/>
  <c r="I210" i="33" s="1"/>
  <c r="K210" i="33" s="1"/>
  <c r="AN209" i="33"/>
  <c r="AK209" i="33"/>
  <c r="AD209" i="33"/>
  <c r="AB209" i="33"/>
  <c r="W209" i="33"/>
  <c r="Y209" i="33" s="1"/>
  <c r="AA209" i="33" s="1"/>
  <c r="O209" i="33"/>
  <c r="Q209" i="33" s="1"/>
  <c r="S209" i="33" s="1"/>
  <c r="G209" i="33"/>
  <c r="I209" i="33" s="1"/>
  <c r="K209" i="33" s="1"/>
  <c r="AN208" i="33"/>
  <c r="AK208" i="33"/>
  <c r="AD208" i="33"/>
  <c r="AB208" i="33"/>
  <c r="W208" i="33"/>
  <c r="O208" i="33"/>
  <c r="Q208" i="33" s="1"/>
  <c r="S208" i="33" s="1"/>
  <c r="G208" i="33"/>
  <c r="I208" i="33" s="1"/>
  <c r="K208" i="33" s="1"/>
  <c r="AN207" i="33"/>
  <c r="AK207" i="33"/>
  <c r="AD207" i="33"/>
  <c r="AB207" i="33"/>
  <c r="W207" i="33"/>
  <c r="Y207" i="33" s="1"/>
  <c r="AA207" i="33" s="1"/>
  <c r="O207" i="33"/>
  <c r="Q207" i="33" s="1"/>
  <c r="S207" i="33" s="1"/>
  <c r="G207" i="33"/>
  <c r="AN206" i="33"/>
  <c r="AK206" i="33"/>
  <c r="AD206" i="33"/>
  <c r="AB206" i="33"/>
  <c r="W206" i="33"/>
  <c r="Y206" i="33" s="1"/>
  <c r="AA206" i="33" s="1"/>
  <c r="O206" i="33"/>
  <c r="Q206" i="33" s="1"/>
  <c r="S206" i="33" s="1"/>
  <c r="G206" i="33"/>
  <c r="I206" i="33" s="1"/>
  <c r="K206" i="33" s="1"/>
  <c r="AN205" i="33"/>
  <c r="AK205" i="33"/>
  <c r="AD205" i="33"/>
  <c r="AB205" i="33"/>
  <c r="W205" i="33"/>
  <c r="Y205" i="33" s="1"/>
  <c r="AA205" i="33" s="1"/>
  <c r="O205" i="33"/>
  <c r="Q205" i="33" s="1"/>
  <c r="S205" i="33" s="1"/>
  <c r="G205" i="33"/>
  <c r="AN204" i="33"/>
  <c r="AK204" i="33"/>
  <c r="AD204" i="33"/>
  <c r="AB204" i="33"/>
  <c r="W204" i="33"/>
  <c r="Y204" i="33" s="1"/>
  <c r="AA204" i="33" s="1"/>
  <c r="O204" i="33"/>
  <c r="Q204" i="33" s="1"/>
  <c r="S204" i="33" s="1"/>
  <c r="G204" i="33"/>
  <c r="I204" i="33" s="1"/>
  <c r="K204" i="33" s="1"/>
  <c r="AN203" i="33"/>
  <c r="AK203" i="33"/>
  <c r="AD203" i="33"/>
  <c r="AB203" i="33"/>
  <c r="W203" i="33"/>
  <c r="Y203" i="33" s="1"/>
  <c r="AA203" i="33" s="1"/>
  <c r="O203" i="33"/>
  <c r="Q203" i="33" s="1"/>
  <c r="S203" i="33" s="1"/>
  <c r="G203" i="33"/>
  <c r="AN202" i="33"/>
  <c r="AK202" i="33"/>
  <c r="AD202" i="33"/>
  <c r="AB202" i="33"/>
  <c r="W202" i="33"/>
  <c r="O202" i="33"/>
  <c r="Q202" i="33" s="1"/>
  <c r="S202" i="33" s="1"/>
  <c r="G202" i="33"/>
  <c r="I202" i="33" s="1"/>
  <c r="K202" i="33" s="1"/>
  <c r="AN201" i="33"/>
  <c r="AK201" i="33"/>
  <c r="AD201" i="33"/>
  <c r="AB201" i="33"/>
  <c r="W201" i="33"/>
  <c r="Y201" i="33" s="1"/>
  <c r="AA201" i="33" s="1"/>
  <c r="O201" i="33"/>
  <c r="Q201" i="33" s="1"/>
  <c r="S201" i="33" s="1"/>
  <c r="G201" i="33"/>
  <c r="AN200" i="33"/>
  <c r="AK200" i="33"/>
  <c r="AD200" i="33"/>
  <c r="AB200" i="33"/>
  <c r="W200" i="33"/>
  <c r="Y200" i="33" s="1"/>
  <c r="AA200" i="33" s="1"/>
  <c r="O200" i="33"/>
  <c r="Q200" i="33" s="1"/>
  <c r="S200" i="33" s="1"/>
  <c r="G200" i="33"/>
  <c r="I200" i="33" s="1"/>
  <c r="K200" i="33" s="1"/>
  <c r="AN199" i="33"/>
  <c r="AK199" i="33"/>
  <c r="AD199" i="33"/>
  <c r="AB199" i="33"/>
  <c r="W199" i="33"/>
  <c r="Y199" i="33" s="1"/>
  <c r="AA199" i="33" s="1"/>
  <c r="O199" i="33"/>
  <c r="Q199" i="33" s="1"/>
  <c r="S199" i="33" s="1"/>
  <c r="G199" i="33"/>
  <c r="AN198" i="33"/>
  <c r="AK198" i="33"/>
  <c r="AD198" i="33"/>
  <c r="AB198" i="33"/>
  <c r="W198" i="33"/>
  <c r="Y198" i="33" s="1"/>
  <c r="AA198" i="33" s="1"/>
  <c r="O198" i="33"/>
  <c r="Q198" i="33" s="1"/>
  <c r="S198" i="33" s="1"/>
  <c r="G198" i="33"/>
  <c r="I198" i="33" s="1"/>
  <c r="K198" i="33" s="1"/>
  <c r="AN197" i="33"/>
  <c r="AK197" i="33"/>
  <c r="AD197" i="33"/>
  <c r="AB197" i="33"/>
  <c r="W197" i="33"/>
  <c r="Y197" i="33" s="1"/>
  <c r="AA197" i="33" s="1"/>
  <c r="O197" i="33"/>
  <c r="Q197" i="33" s="1"/>
  <c r="S197" i="33" s="1"/>
  <c r="G197" i="33"/>
  <c r="AN196" i="33"/>
  <c r="AK196" i="33"/>
  <c r="AD196" i="33"/>
  <c r="AB196" i="33"/>
  <c r="W196" i="33"/>
  <c r="Y196" i="33" s="1"/>
  <c r="AA196" i="33" s="1"/>
  <c r="O196" i="33"/>
  <c r="Q196" i="33" s="1"/>
  <c r="S196" i="33" s="1"/>
  <c r="G196" i="33"/>
  <c r="I196" i="33" s="1"/>
  <c r="K196" i="33" s="1"/>
  <c r="AN195" i="33"/>
  <c r="AK195" i="33"/>
  <c r="AD195" i="33"/>
  <c r="AB195" i="33"/>
  <c r="W195" i="33"/>
  <c r="O195" i="33"/>
  <c r="Q195" i="33" s="1"/>
  <c r="S195" i="33" s="1"/>
  <c r="G195" i="33"/>
  <c r="I195" i="33" s="1"/>
  <c r="K195" i="33" s="1"/>
  <c r="AN194" i="33"/>
  <c r="AK194" i="33"/>
  <c r="AD194" i="33"/>
  <c r="AB194" i="33"/>
  <c r="W194" i="33"/>
  <c r="Y194" i="33" s="1"/>
  <c r="AA194" i="33" s="1"/>
  <c r="O194" i="33"/>
  <c r="Q194" i="33" s="1"/>
  <c r="S194" i="33" s="1"/>
  <c r="G194" i="33"/>
  <c r="I194" i="33" s="1"/>
  <c r="K194" i="33" s="1"/>
  <c r="AN193" i="33"/>
  <c r="AK193" i="33"/>
  <c r="AD193" i="33"/>
  <c r="AB193" i="33"/>
  <c r="W193" i="33"/>
  <c r="Y193" i="33" s="1"/>
  <c r="AA193" i="33" s="1"/>
  <c r="O193" i="33"/>
  <c r="Q193" i="33" s="1"/>
  <c r="S193" i="33" s="1"/>
  <c r="G193" i="33"/>
  <c r="I193" i="33" s="1"/>
  <c r="K193" i="33" s="1"/>
  <c r="AN192" i="33"/>
  <c r="AK192" i="33"/>
  <c r="AD192" i="33"/>
  <c r="AB192" i="33"/>
  <c r="W192" i="33"/>
  <c r="Y192" i="33" s="1"/>
  <c r="AA192" i="33" s="1"/>
  <c r="O192" i="33"/>
  <c r="Q192" i="33" s="1"/>
  <c r="S192" i="33" s="1"/>
  <c r="G192" i="33"/>
  <c r="I192" i="33" s="1"/>
  <c r="K192" i="33" s="1"/>
  <c r="AN191" i="33"/>
  <c r="AK191" i="33"/>
  <c r="AD191" i="33"/>
  <c r="AB191" i="33"/>
  <c r="W191" i="33"/>
  <c r="Y191" i="33" s="1"/>
  <c r="AA191" i="33" s="1"/>
  <c r="O191" i="33"/>
  <c r="G191" i="33"/>
  <c r="I191" i="33" s="1"/>
  <c r="K191" i="33" s="1"/>
  <c r="AN190" i="33"/>
  <c r="AK190" i="33"/>
  <c r="AD190" i="33"/>
  <c r="AB190" i="33"/>
  <c r="W190" i="33"/>
  <c r="Y190" i="33" s="1"/>
  <c r="AA190" i="33" s="1"/>
  <c r="O190" i="33"/>
  <c r="Q190" i="33" s="1"/>
  <c r="S190" i="33" s="1"/>
  <c r="G190" i="33"/>
  <c r="I190" i="33" s="1"/>
  <c r="K190" i="33" s="1"/>
  <c r="AN189" i="33"/>
  <c r="AK189" i="33"/>
  <c r="AD189" i="33"/>
  <c r="AB189" i="33"/>
  <c r="W189" i="33"/>
  <c r="Y189" i="33" s="1"/>
  <c r="AA189" i="33" s="1"/>
  <c r="O189" i="33"/>
  <c r="Q189" i="33" s="1"/>
  <c r="S189" i="33" s="1"/>
  <c r="G189" i="33"/>
  <c r="I189" i="33" s="1"/>
  <c r="K189" i="33" s="1"/>
  <c r="AN188" i="33"/>
  <c r="AK188" i="33"/>
  <c r="AD188" i="33"/>
  <c r="AB188" i="33"/>
  <c r="W188" i="33"/>
  <c r="Y188" i="33" s="1"/>
  <c r="AA188" i="33" s="1"/>
  <c r="O188" i="33"/>
  <c r="Q188" i="33" s="1"/>
  <c r="S188" i="33" s="1"/>
  <c r="G188" i="33"/>
  <c r="AN187" i="33"/>
  <c r="AK187" i="33"/>
  <c r="AD187" i="33"/>
  <c r="AB187" i="33"/>
  <c r="W187" i="33"/>
  <c r="Y187" i="33" s="1"/>
  <c r="AA187" i="33" s="1"/>
  <c r="O187" i="33"/>
  <c r="Q187" i="33" s="1"/>
  <c r="S187" i="33" s="1"/>
  <c r="G187" i="33"/>
  <c r="AN186" i="33"/>
  <c r="AK186" i="33"/>
  <c r="AD186" i="33"/>
  <c r="AB186" i="33"/>
  <c r="W186" i="33"/>
  <c r="O186" i="33"/>
  <c r="Q186" i="33" s="1"/>
  <c r="S186" i="33" s="1"/>
  <c r="G186" i="33"/>
  <c r="I186" i="33" s="1"/>
  <c r="K186" i="33" s="1"/>
  <c r="AN185" i="33"/>
  <c r="AK185" i="33"/>
  <c r="AD185" i="33"/>
  <c r="AB185" i="33"/>
  <c r="W185" i="33"/>
  <c r="Y185" i="33" s="1"/>
  <c r="AA185" i="33" s="1"/>
  <c r="O185" i="33"/>
  <c r="Q185" i="33" s="1"/>
  <c r="S185" i="33" s="1"/>
  <c r="G185" i="33"/>
  <c r="I185" i="33" s="1"/>
  <c r="K185" i="33" s="1"/>
  <c r="AN184" i="33"/>
  <c r="AK184" i="33"/>
  <c r="AD184" i="33"/>
  <c r="AB184" i="33"/>
  <c r="W184" i="33"/>
  <c r="Y184" i="33" s="1"/>
  <c r="AA184" i="33" s="1"/>
  <c r="O184" i="33"/>
  <c r="Q184" i="33" s="1"/>
  <c r="S184" i="33" s="1"/>
  <c r="G184" i="33"/>
  <c r="I184" i="33" s="1"/>
  <c r="K184" i="33" s="1"/>
  <c r="AN183" i="33"/>
  <c r="AK183" i="33"/>
  <c r="AD183" i="33"/>
  <c r="AB183" i="33"/>
  <c r="W183" i="33"/>
  <c r="Y183" i="33" s="1"/>
  <c r="AA183" i="33" s="1"/>
  <c r="O183" i="33"/>
  <c r="Q183" i="33" s="1"/>
  <c r="S183" i="33" s="1"/>
  <c r="G183" i="33"/>
  <c r="I183" i="33" s="1"/>
  <c r="K183" i="33" s="1"/>
  <c r="AN182" i="33"/>
  <c r="AK182" i="33"/>
  <c r="AD182" i="33"/>
  <c r="AB182" i="33"/>
  <c r="W182" i="33"/>
  <c r="O182" i="33"/>
  <c r="Q182" i="33" s="1"/>
  <c r="S182" i="33" s="1"/>
  <c r="G182" i="33"/>
  <c r="I182" i="33" s="1"/>
  <c r="K182" i="33" s="1"/>
  <c r="AN181" i="33"/>
  <c r="AK181" i="33"/>
  <c r="AD181" i="33"/>
  <c r="AB181" i="33"/>
  <c r="W181" i="33"/>
  <c r="Y181" i="33" s="1"/>
  <c r="AA181" i="33" s="1"/>
  <c r="O181" i="33"/>
  <c r="Q181" i="33" s="1"/>
  <c r="S181" i="33" s="1"/>
  <c r="G181" i="33"/>
  <c r="I181" i="33" s="1"/>
  <c r="K181" i="33" s="1"/>
  <c r="AN180" i="33"/>
  <c r="AK180" i="33"/>
  <c r="AD180" i="33"/>
  <c r="AB180" i="33"/>
  <c r="W180" i="33"/>
  <c r="Y180" i="33" s="1"/>
  <c r="AA180" i="33" s="1"/>
  <c r="O180" i="33"/>
  <c r="Q180" i="33" s="1"/>
  <c r="S180" i="33" s="1"/>
  <c r="G180" i="33"/>
  <c r="I180" i="33" s="1"/>
  <c r="K180" i="33" s="1"/>
  <c r="AN179" i="33"/>
  <c r="AK179" i="33"/>
  <c r="AD179" i="33"/>
  <c r="AB179" i="33"/>
  <c r="W179" i="33"/>
  <c r="Y179" i="33" s="1"/>
  <c r="AA179" i="33" s="1"/>
  <c r="O179" i="33"/>
  <c r="Q179" i="33" s="1"/>
  <c r="S179" i="33" s="1"/>
  <c r="G179" i="33"/>
  <c r="I179" i="33" s="1"/>
  <c r="K179" i="33" s="1"/>
  <c r="AN178" i="33"/>
  <c r="AK178" i="33"/>
  <c r="AD178" i="33"/>
  <c r="AB178" i="33"/>
  <c r="W178" i="33"/>
  <c r="Y178" i="33" s="1"/>
  <c r="AA178" i="33" s="1"/>
  <c r="O178" i="33"/>
  <c r="Q178" i="33" s="1"/>
  <c r="S178" i="33" s="1"/>
  <c r="G178" i="33"/>
  <c r="I178" i="33" s="1"/>
  <c r="K178" i="33" s="1"/>
  <c r="AN177" i="33"/>
  <c r="AK177" i="33"/>
  <c r="AD177" i="33"/>
  <c r="AB177" i="33"/>
  <c r="W177" i="33"/>
  <c r="Y177" i="33" s="1"/>
  <c r="AA177" i="33" s="1"/>
  <c r="O177" i="33"/>
  <c r="Q177" i="33" s="1"/>
  <c r="S177" i="33" s="1"/>
  <c r="G177" i="33"/>
  <c r="I177" i="33" s="1"/>
  <c r="K177" i="33" s="1"/>
  <c r="AN176" i="33"/>
  <c r="AK176" i="33"/>
  <c r="AD176" i="33"/>
  <c r="AB176" i="33"/>
  <c r="W176" i="33"/>
  <c r="Y176" i="33" s="1"/>
  <c r="AA176" i="33" s="1"/>
  <c r="O176" i="33"/>
  <c r="Q176" i="33" s="1"/>
  <c r="S176" i="33" s="1"/>
  <c r="G176" i="33"/>
  <c r="I176" i="33" s="1"/>
  <c r="K176" i="33" s="1"/>
  <c r="AN175" i="33"/>
  <c r="AK175" i="33"/>
  <c r="AD175" i="33"/>
  <c r="AB175" i="33"/>
  <c r="W175" i="33"/>
  <c r="Y175" i="33" s="1"/>
  <c r="AA175" i="33" s="1"/>
  <c r="O175" i="33"/>
  <c r="Q175" i="33" s="1"/>
  <c r="S175" i="33" s="1"/>
  <c r="G175" i="33"/>
  <c r="I175" i="33" s="1"/>
  <c r="K175" i="33" s="1"/>
  <c r="AN174" i="33"/>
  <c r="AK174" i="33"/>
  <c r="AD174" i="33"/>
  <c r="AB174" i="33"/>
  <c r="W174" i="33"/>
  <c r="Y174" i="33" s="1"/>
  <c r="AA174" i="33" s="1"/>
  <c r="O174" i="33"/>
  <c r="Q174" i="33" s="1"/>
  <c r="S174" i="33" s="1"/>
  <c r="G174" i="33"/>
  <c r="AN173" i="33"/>
  <c r="AK173" i="33"/>
  <c r="AD173" i="33"/>
  <c r="AB173" i="33"/>
  <c r="W173" i="33"/>
  <c r="Y173" i="33" s="1"/>
  <c r="AA173" i="33" s="1"/>
  <c r="O173" i="33"/>
  <c r="Q173" i="33" s="1"/>
  <c r="S173" i="33" s="1"/>
  <c r="G173" i="33"/>
  <c r="I173" i="33" s="1"/>
  <c r="K173" i="33" s="1"/>
  <c r="AN172" i="33"/>
  <c r="AK172" i="33"/>
  <c r="AD172" i="33"/>
  <c r="AB172" i="33"/>
  <c r="W172" i="33"/>
  <c r="Y172" i="33" s="1"/>
  <c r="AA172" i="33" s="1"/>
  <c r="O172" i="33"/>
  <c r="Q172" i="33" s="1"/>
  <c r="S172" i="33" s="1"/>
  <c r="G172" i="33"/>
  <c r="I172" i="33" s="1"/>
  <c r="K172" i="33" s="1"/>
  <c r="AN171" i="33"/>
  <c r="AK171" i="33"/>
  <c r="AD171" i="33"/>
  <c r="AB171" i="33"/>
  <c r="W171" i="33"/>
  <c r="Y171" i="33" s="1"/>
  <c r="AA171" i="33" s="1"/>
  <c r="O171" i="33"/>
  <c r="Q171" i="33" s="1"/>
  <c r="S171" i="33" s="1"/>
  <c r="G171" i="33"/>
  <c r="I171" i="33" s="1"/>
  <c r="K171" i="33" s="1"/>
  <c r="AN170" i="33"/>
  <c r="AK170" i="33"/>
  <c r="AD170" i="33"/>
  <c r="AB170" i="33"/>
  <c r="W170" i="33"/>
  <c r="Y170" i="33" s="1"/>
  <c r="AA170" i="33" s="1"/>
  <c r="O170" i="33"/>
  <c r="G170" i="33"/>
  <c r="I170" i="33" s="1"/>
  <c r="K170" i="33" s="1"/>
  <c r="AN169" i="33"/>
  <c r="AK169" i="33"/>
  <c r="AD169" i="33"/>
  <c r="AB169" i="33"/>
  <c r="W169" i="33"/>
  <c r="Y169" i="33" s="1"/>
  <c r="AA169" i="33" s="1"/>
  <c r="O169" i="33"/>
  <c r="Q169" i="33" s="1"/>
  <c r="S169" i="33" s="1"/>
  <c r="G169" i="33"/>
  <c r="I169" i="33" s="1"/>
  <c r="K169" i="33" s="1"/>
  <c r="AN168" i="33"/>
  <c r="AK168" i="33"/>
  <c r="AD168" i="33"/>
  <c r="AB168" i="33"/>
  <c r="W168" i="33"/>
  <c r="Y168" i="33" s="1"/>
  <c r="AA168" i="33" s="1"/>
  <c r="O168" i="33"/>
  <c r="G168" i="33"/>
  <c r="I168" i="33" s="1"/>
  <c r="K168" i="33" s="1"/>
  <c r="AN167" i="33"/>
  <c r="AK167" i="33"/>
  <c r="AD167" i="33"/>
  <c r="AB167" i="33"/>
  <c r="W167" i="33"/>
  <c r="Y167" i="33" s="1"/>
  <c r="AA167" i="33" s="1"/>
  <c r="O167" i="33"/>
  <c r="Q167" i="33" s="1"/>
  <c r="S167" i="33" s="1"/>
  <c r="G167" i="33"/>
  <c r="I167" i="33" s="1"/>
  <c r="K167" i="33" s="1"/>
  <c r="AN166" i="33"/>
  <c r="AK166" i="33"/>
  <c r="AD166" i="33"/>
  <c r="AB166" i="33"/>
  <c r="W166" i="33"/>
  <c r="Y166" i="33" s="1"/>
  <c r="AA166" i="33" s="1"/>
  <c r="O166" i="33"/>
  <c r="Q166" i="33" s="1"/>
  <c r="S166" i="33" s="1"/>
  <c r="G166" i="33"/>
  <c r="AN165" i="33"/>
  <c r="AK165" i="33"/>
  <c r="AD165" i="33"/>
  <c r="AB165" i="33"/>
  <c r="W165" i="33"/>
  <c r="Y165" i="33" s="1"/>
  <c r="AA165" i="33" s="1"/>
  <c r="O165" i="33"/>
  <c r="Q165" i="33" s="1"/>
  <c r="S165" i="33" s="1"/>
  <c r="G165" i="33"/>
  <c r="AN164" i="33"/>
  <c r="AK164" i="33"/>
  <c r="AD164" i="33"/>
  <c r="AB164" i="33"/>
  <c r="W164" i="33"/>
  <c r="Y164" i="33" s="1"/>
  <c r="AA164" i="33" s="1"/>
  <c r="O164" i="33"/>
  <c r="Q164" i="33" s="1"/>
  <c r="S164" i="33" s="1"/>
  <c r="G164" i="33"/>
  <c r="AN163" i="33"/>
  <c r="AK163" i="33"/>
  <c r="AD163" i="33"/>
  <c r="AB163" i="33"/>
  <c r="W163" i="33"/>
  <c r="Y163" i="33" s="1"/>
  <c r="AA163" i="33" s="1"/>
  <c r="O163" i="33"/>
  <c r="Q163" i="33" s="1"/>
  <c r="S163" i="33" s="1"/>
  <c r="G163" i="33"/>
  <c r="I163" i="33" s="1"/>
  <c r="K163" i="33" s="1"/>
  <c r="AN162" i="33"/>
  <c r="AK162" i="33"/>
  <c r="AD162" i="33"/>
  <c r="AB162" i="33"/>
  <c r="W162" i="33"/>
  <c r="Y162" i="33" s="1"/>
  <c r="AA162" i="33" s="1"/>
  <c r="O162" i="33"/>
  <c r="Q162" i="33" s="1"/>
  <c r="S162" i="33" s="1"/>
  <c r="G162" i="33"/>
  <c r="I162" i="33" s="1"/>
  <c r="K162" i="33" s="1"/>
  <c r="AN161" i="33"/>
  <c r="AK161" i="33"/>
  <c r="AD161" i="33"/>
  <c r="AB161" i="33"/>
  <c r="W161" i="33"/>
  <c r="Y161" i="33" s="1"/>
  <c r="AA161" i="33" s="1"/>
  <c r="O161" i="33"/>
  <c r="Q161" i="33" s="1"/>
  <c r="S161" i="33" s="1"/>
  <c r="G161" i="33"/>
  <c r="I161" i="33" s="1"/>
  <c r="K161" i="33" s="1"/>
  <c r="AN160" i="33"/>
  <c r="AK160" i="33"/>
  <c r="AD160" i="33"/>
  <c r="AB160" i="33"/>
  <c r="W160" i="33"/>
  <c r="Y160" i="33" s="1"/>
  <c r="AA160" i="33" s="1"/>
  <c r="O160" i="33"/>
  <c r="Q160" i="33" s="1"/>
  <c r="S160" i="33" s="1"/>
  <c r="G160" i="33"/>
  <c r="I160" i="33" s="1"/>
  <c r="K160" i="33" s="1"/>
  <c r="AN159" i="33"/>
  <c r="AK159" i="33"/>
  <c r="AD159" i="33"/>
  <c r="AB159" i="33"/>
  <c r="W159" i="33"/>
  <c r="Y159" i="33" s="1"/>
  <c r="AA159" i="33" s="1"/>
  <c r="O159" i="33"/>
  <c r="Q159" i="33" s="1"/>
  <c r="S159" i="33" s="1"/>
  <c r="G159" i="33"/>
  <c r="I159" i="33" s="1"/>
  <c r="K159" i="33" s="1"/>
  <c r="AN158" i="33"/>
  <c r="AK158" i="33"/>
  <c r="AD158" i="33"/>
  <c r="AB158" i="33"/>
  <c r="W158" i="33"/>
  <c r="O158" i="33"/>
  <c r="Q158" i="33" s="1"/>
  <c r="S158" i="33" s="1"/>
  <c r="G158" i="33"/>
  <c r="I158" i="33" s="1"/>
  <c r="K158" i="33" s="1"/>
  <c r="AN157" i="33"/>
  <c r="AK157" i="33"/>
  <c r="AD157" i="33"/>
  <c r="AB157" i="33"/>
  <c r="W157" i="33"/>
  <c r="Y157" i="33" s="1"/>
  <c r="AA157" i="33" s="1"/>
  <c r="O157" i="33"/>
  <c r="G157" i="33"/>
  <c r="I157" i="33" s="1"/>
  <c r="AN156" i="33"/>
  <c r="AK156" i="33"/>
  <c r="AD156" i="33"/>
  <c r="AB156" i="33"/>
  <c r="W156" i="33"/>
  <c r="Y156" i="33" s="1"/>
  <c r="AA156" i="33" s="1"/>
  <c r="O156" i="33"/>
  <c r="G156" i="33"/>
  <c r="I156" i="33" s="1"/>
  <c r="K156" i="33" s="1"/>
  <c r="AN155" i="33"/>
  <c r="AK155" i="33"/>
  <c r="AD155" i="33"/>
  <c r="AB155" i="33"/>
  <c r="W155" i="33"/>
  <c r="Y155" i="33" s="1"/>
  <c r="AA155" i="33" s="1"/>
  <c r="O155" i="33"/>
  <c r="G155" i="33"/>
  <c r="I155" i="33" s="1"/>
  <c r="K155" i="33" s="1"/>
  <c r="AN154" i="33"/>
  <c r="AK154" i="33"/>
  <c r="AD154" i="33"/>
  <c r="AB154" i="33"/>
  <c r="W154" i="33"/>
  <c r="Y154" i="33" s="1"/>
  <c r="AA154" i="33" s="1"/>
  <c r="O154" i="33"/>
  <c r="Q154" i="33" s="1"/>
  <c r="S154" i="33" s="1"/>
  <c r="G154" i="33"/>
  <c r="AN153" i="33"/>
  <c r="AK153" i="33"/>
  <c r="AD153" i="33"/>
  <c r="AB153" i="33"/>
  <c r="W153" i="33"/>
  <c r="Y153" i="33" s="1"/>
  <c r="AA153" i="33" s="1"/>
  <c r="O153" i="33"/>
  <c r="Q153" i="33" s="1"/>
  <c r="S153" i="33" s="1"/>
  <c r="G153" i="33"/>
  <c r="I153" i="33" s="1"/>
  <c r="K153" i="33" s="1"/>
  <c r="AN152" i="33"/>
  <c r="AK152" i="33"/>
  <c r="AD152" i="33"/>
  <c r="AB152" i="33"/>
  <c r="W152" i="33"/>
  <c r="O152" i="33"/>
  <c r="Q152" i="33" s="1"/>
  <c r="S152" i="33" s="1"/>
  <c r="G152" i="33"/>
  <c r="I152" i="33" s="1"/>
  <c r="K152" i="33" s="1"/>
  <c r="AN151" i="33"/>
  <c r="AK151" i="33"/>
  <c r="AD151" i="33"/>
  <c r="AB151" i="33"/>
  <c r="W151" i="33"/>
  <c r="Y151" i="33" s="1"/>
  <c r="AA151" i="33" s="1"/>
  <c r="O151" i="33"/>
  <c r="G151" i="33"/>
  <c r="I151" i="33" s="1"/>
  <c r="K151" i="33" s="1"/>
  <c r="AN150" i="33"/>
  <c r="AK150" i="33"/>
  <c r="AD150" i="33"/>
  <c r="AB150" i="33"/>
  <c r="W150" i="33"/>
  <c r="Y150" i="33" s="1"/>
  <c r="AA150" i="33" s="1"/>
  <c r="O150" i="33"/>
  <c r="Q150" i="33" s="1"/>
  <c r="S150" i="33" s="1"/>
  <c r="G150" i="33"/>
  <c r="I150" i="33" s="1"/>
  <c r="K150" i="33" s="1"/>
  <c r="AN149" i="33"/>
  <c r="AK149" i="33"/>
  <c r="AD149" i="33"/>
  <c r="AB149" i="33"/>
  <c r="W149" i="33"/>
  <c r="Y149" i="33" s="1"/>
  <c r="AA149" i="33" s="1"/>
  <c r="O149" i="33"/>
  <c r="Q149" i="33" s="1"/>
  <c r="S149" i="33" s="1"/>
  <c r="G149" i="33"/>
  <c r="I149" i="33" s="1"/>
  <c r="K149" i="33" s="1"/>
  <c r="AN148" i="33"/>
  <c r="AK148" i="33"/>
  <c r="AD148" i="33"/>
  <c r="AB148" i="33"/>
  <c r="W148" i="33"/>
  <c r="Y148" i="33" s="1"/>
  <c r="AA148" i="33" s="1"/>
  <c r="O148" i="33"/>
  <c r="Q148" i="33" s="1"/>
  <c r="S148" i="33" s="1"/>
  <c r="G148" i="33"/>
  <c r="I148" i="33" s="1"/>
  <c r="K148" i="33" s="1"/>
  <c r="AN147" i="33"/>
  <c r="AK147" i="33"/>
  <c r="AD147" i="33"/>
  <c r="AB147" i="33"/>
  <c r="W147" i="33"/>
  <c r="Y147" i="33" s="1"/>
  <c r="AA147" i="33" s="1"/>
  <c r="O147" i="33"/>
  <c r="Q147" i="33" s="1"/>
  <c r="S147" i="33" s="1"/>
  <c r="G147" i="33"/>
  <c r="AN146" i="33"/>
  <c r="AK146" i="33"/>
  <c r="AD146" i="33"/>
  <c r="AB146" i="33"/>
  <c r="W146" i="33"/>
  <c r="O146" i="33"/>
  <c r="Q146" i="33" s="1"/>
  <c r="S146" i="33" s="1"/>
  <c r="G146" i="33"/>
  <c r="I146" i="33" s="1"/>
  <c r="K146" i="33" s="1"/>
  <c r="AN145" i="33"/>
  <c r="AK145" i="33"/>
  <c r="AD145" i="33"/>
  <c r="AB145" i="33"/>
  <c r="W145" i="33"/>
  <c r="Y145" i="33" s="1"/>
  <c r="AA145" i="33" s="1"/>
  <c r="O145" i="33"/>
  <c r="Q145" i="33" s="1"/>
  <c r="S145" i="33" s="1"/>
  <c r="G145" i="33"/>
  <c r="AN144" i="33"/>
  <c r="AK144" i="33"/>
  <c r="AD144" i="33"/>
  <c r="AB144" i="33"/>
  <c r="W144" i="33"/>
  <c r="Y144" i="33" s="1"/>
  <c r="AA144" i="33" s="1"/>
  <c r="O144" i="33"/>
  <c r="Q144" i="33" s="1"/>
  <c r="S144" i="33" s="1"/>
  <c r="G144" i="33"/>
  <c r="AN143" i="33"/>
  <c r="AK143" i="33"/>
  <c r="AD143" i="33"/>
  <c r="AB143" i="33"/>
  <c r="W143" i="33"/>
  <c r="Y143" i="33" s="1"/>
  <c r="AA143" i="33" s="1"/>
  <c r="O143" i="33"/>
  <c r="Q143" i="33" s="1"/>
  <c r="S143" i="33" s="1"/>
  <c r="G143" i="33"/>
  <c r="I143" i="33" s="1"/>
  <c r="K143" i="33" s="1"/>
  <c r="AN142" i="33"/>
  <c r="AK142" i="33"/>
  <c r="AD142" i="33"/>
  <c r="AB142" i="33"/>
  <c r="W142" i="33"/>
  <c r="Y142" i="33" s="1"/>
  <c r="AA142" i="33" s="1"/>
  <c r="O142" i="33"/>
  <c r="Q142" i="33" s="1"/>
  <c r="S142" i="33" s="1"/>
  <c r="G142" i="33"/>
  <c r="I142" i="33" s="1"/>
  <c r="K142" i="33" s="1"/>
  <c r="AN141" i="33"/>
  <c r="AK141" i="33"/>
  <c r="AD141" i="33"/>
  <c r="AB141" i="33"/>
  <c r="W141" i="33"/>
  <c r="Y141" i="33" s="1"/>
  <c r="AA141" i="33" s="1"/>
  <c r="O141" i="33"/>
  <c r="Q141" i="33" s="1"/>
  <c r="S141" i="33" s="1"/>
  <c r="G141" i="33"/>
  <c r="I141" i="33" s="1"/>
  <c r="K141" i="33" s="1"/>
  <c r="AN140" i="33"/>
  <c r="AK140" i="33"/>
  <c r="AD140" i="33"/>
  <c r="AB140" i="33"/>
  <c r="W140" i="33"/>
  <c r="Y140" i="33" s="1"/>
  <c r="AA140" i="33" s="1"/>
  <c r="O140" i="33"/>
  <c r="Q140" i="33" s="1"/>
  <c r="S140" i="33" s="1"/>
  <c r="G140" i="33"/>
  <c r="I140" i="33" s="1"/>
  <c r="K140" i="33" s="1"/>
  <c r="AN139" i="33"/>
  <c r="AK139" i="33"/>
  <c r="AD139" i="33"/>
  <c r="AB139" i="33"/>
  <c r="W139" i="33"/>
  <c r="Y139" i="33" s="1"/>
  <c r="AA139" i="33" s="1"/>
  <c r="O139" i="33"/>
  <c r="Q139" i="33" s="1"/>
  <c r="S139" i="33" s="1"/>
  <c r="G139" i="33"/>
  <c r="I139" i="33" s="1"/>
  <c r="K139" i="33" s="1"/>
  <c r="AN138" i="33"/>
  <c r="AK138" i="33"/>
  <c r="AD138" i="33"/>
  <c r="AB138" i="33"/>
  <c r="W138" i="33"/>
  <c r="Y138" i="33" s="1"/>
  <c r="AA138" i="33" s="1"/>
  <c r="O138" i="33"/>
  <c r="Q138" i="33" s="1"/>
  <c r="S138" i="33" s="1"/>
  <c r="G138" i="33"/>
  <c r="I138" i="33" s="1"/>
  <c r="K138" i="33" s="1"/>
  <c r="AN137" i="33"/>
  <c r="AK137" i="33"/>
  <c r="AD137" i="33"/>
  <c r="AB137" i="33"/>
  <c r="W137" i="33"/>
  <c r="Y137" i="33" s="1"/>
  <c r="AA137" i="33" s="1"/>
  <c r="O137" i="33"/>
  <c r="Q137" i="33" s="1"/>
  <c r="S137" i="33" s="1"/>
  <c r="G137" i="33"/>
  <c r="I137" i="33" s="1"/>
  <c r="K137" i="33" s="1"/>
  <c r="AN136" i="33"/>
  <c r="AK136" i="33"/>
  <c r="AD136" i="33"/>
  <c r="AB136" i="33"/>
  <c r="W136" i="33"/>
  <c r="Y136" i="33" s="1"/>
  <c r="AA136" i="33" s="1"/>
  <c r="O136" i="33"/>
  <c r="Q136" i="33" s="1"/>
  <c r="S136" i="33" s="1"/>
  <c r="G136" i="33"/>
  <c r="AN135" i="33"/>
  <c r="AK135" i="33"/>
  <c r="AD135" i="33"/>
  <c r="AB135" i="33"/>
  <c r="W135" i="33"/>
  <c r="Y135" i="33" s="1"/>
  <c r="AA135" i="33" s="1"/>
  <c r="O135" i="33"/>
  <c r="Q135" i="33" s="1"/>
  <c r="S135" i="33" s="1"/>
  <c r="G135" i="33"/>
  <c r="AN134" i="33"/>
  <c r="AK134" i="33"/>
  <c r="AD134" i="33"/>
  <c r="AB134" i="33"/>
  <c r="W134" i="33"/>
  <c r="O134" i="33"/>
  <c r="Q134" i="33" s="1"/>
  <c r="S134" i="33" s="1"/>
  <c r="G134" i="33"/>
  <c r="I134" i="33" s="1"/>
  <c r="K134" i="33" s="1"/>
  <c r="AN133" i="33"/>
  <c r="AK133" i="33"/>
  <c r="AD133" i="33"/>
  <c r="AB133" i="33"/>
  <c r="W133" i="33"/>
  <c r="Y133" i="33" s="1"/>
  <c r="AA133" i="33" s="1"/>
  <c r="O133" i="33"/>
  <c r="Q133" i="33" s="1"/>
  <c r="S133" i="33" s="1"/>
  <c r="G133" i="33"/>
  <c r="I133" i="33" s="1"/>
  <c r="K133" i="33" s="1"/>
  <c r="AN132" i="33"/>
  <c r="AK132" i="33"/>
  <c r="AD132" i="33"/>
  <c r="AB132" i="33"/>
  <c r="W132" i="33"/>
  <c r="O132" i="33"/>
  <c r="Q132" i="33" s="1"/>
  <c r="S132" i="33" s="1"/>
  <c r="G132" i="33"/>
  <c r="AN131" i="33"/>
  <c r="AK131" i="33"/>
  <c r="AD131" i="33"/>
  <c r="AB131" i="33"/>
  <c r="W131" i="33"/>
  <c r="Y131" i="33" s="1"/>
  <c r="AA131" i="33" s="1"/>
  <c r="O131" i="33"/>
  <c r="Q131" i="33" s="1"/>
  <c r="S131" i="33" s="1"/>
  <c r="G131" i="33"/>
  <c r="AN130" i="33"/>
  <c r="AK130" i="33"/>
  <c r="AD130" i="33"/>
  <c r="AB130" i="33"/>
  <c r="W130" i="33"/>
  <c r="Y130" i="33" s="1"/>
  <c r="AA130" i="33" s="1"/>
  <c r="O130" i="33"/>
  <c r="Q130" i="33" s="1"/>
  <c r="S130" i="33" s="1"/>
  <c r="G130" i="33"/>
  <c r="I130" i="33" s="1"/>
  <c r="K130" i="33" s="1"/>
  <c r="AN129" i="33"/>
  <c r="AK129" i="33"/>
  <c r="AD129" i="33"/>
  <c r="AB129" i="33"/>
  <c r="W129" i="33"/>
  <c r="Y129" i="33" s="1"/>
  <c r="AA129" i="33" s="1"/>
  <c r="O129" i="33"/>
  <c r="Q129" i="33" s="1"/>
  <c r="S129" i="33" s="1"/>
  <c r="G129" i="33"/>
  <c r="I129" i="33" s="1"/>
  <c r="K129" i="33" s="1"/>
  <c r="AN128" i="33"/>
  <c r="AK128" i="33"/>
  <c r="AD128" i="33"/>
  <c r="AB128" i="33"/>
  <c r="W128" i="33"/>
  <c r="Y128" i="33" s="1"/>
  <c r="AA128" i="33" s="1"/>
  <c r="O128" i="33"/>
  <c r="Q128" i="33" s="1"/>
  <c r="S128" i="33" s="1"/>
  <c r="G128" i="33"/>
  <c r="I128" i="33" s="1"/>
  <c r="K128" i="33" s="1"/>
  <c r="AN127" i="33"/>
  <c r="AK127" i="33"/>
  <c r="AD127" i="33"/>
  <c r="AB127" i="33"/>
  <c r="W127" i="33"/>
  <c r="Y127" i="33" s="1"/>
  <c r="AA127" i="33" s="1"/>
  <c r="O127" i="33"/>
  <c r="Q127" i="33" s="1"/>
  <c r="S127" i="33" s="1"/>
  <c r="G127" i="33"/>
  <c r="I127" i="33" s="1"/>
  <c r="K127" i="33" s="1"/>
  <c r="AN126" i="33"/>
  <c r="AK126" i="33"/>
  <c r="AD126" i="33"/>
  <c r="AB126" i="33"/>
  <c r="W126" i="33"/>
  <c r="Y126" i="33" s="1"/>
  <c r="AA126" i="33" s="1"/>
  <c r="O126" i="33"/>
  <c r="G126" i="33"/>
  <c r="I126" i="33" s="1"/>
  <c r="K126" i="33" s="1"/>
  <c r="AN125" i="33"/>
  <c r="AK125" i="33"/>
  <c r="AD125" i="33"/>
  <c r="AB125" i="33"/>
  <c r="W125" i="33"/>
  <c r="Y125" i="33" s="1"/>
  <c r="AA125" i="33" s="1"/>
  <c r="O125" i="33"/>
  <c r="Q125" i="33" s="1"/>
  <c r="S125" i="33" s="1"/>
  <c r="G125" i="33"/>
  <c r="I125" i="33" s="1"/>
  <c r="K125" i="33" s="1"/>
  <c r="AN124" i="33"/>
  <c r="AK124" i="33"/>
  <c r="AD124" i="33"/>
  <c r="AB124" i="33"/>
  <c r="W124" i="33"/>
  <c r="Y124" i="33" s="1"/>
  <c r="AA124" i="33" s="1"/>
  <c r="O124" i="33"/>
  <c r="Q124" i="33" s="1"/>
  <c r="S124" i="33" s="1"/>
  <c r="G124" i="33"/>
  <c r="I124" i="33" s="1"/>
  <c r="K124" i="33" s="1"/>
  <c r="AN123" i="33"/>
  <c r="AK123" i="33"/>
  <c r="AD123" i="33"/>
  <c r="AB123" i="33"/>
  <c r="W123" i="33"/>
  <c r="Y123" i="33" s="1"/>
  <c r="AA123" i="33" s="1"/>
  <c r="O123" i="33"/>
  <c r="Q123" i="33" s="1"/>
  <c r="S123" i="33" s="1"/>
  <c r="G123" i="33"/>
  <c r="I123" i="33" s="1"/>
  <c r="K123" i="33" s="1"/>
  <c r="AN122" i="33"/>
  <c r="AK122" i="33"/>
  <c r="AD122" i="33"/>
  <c r="AB122" i="33"/>
  <c r="W122" i="33"/>
  <c r="Y122" i="33" s="1"/>
  <c r="AA122" i="33" s="1"/>
  <c r="O122" i="33"/>
  <c r="Q122" i="33" s="1"/>
  <c r="S122" i="33" s="1"/>
  <c r="G122" i="33"/>
  <c r="I122" i="33" s="1"/>
  <c r="K122" i="33" s="1"/>
  <c r="AN121" i="33"/>
  <c r="AK121" i="33"/>
  <c r="AD121" i="33"/>
  <c r="AB121" i="33"/>
  <c r="W121" i="33"/>
  <c r="Y121" i="33" s="1"/>
  <c r="AA121" i="33" s="1"/>
  <c r="O121" i="33"/>
  <c r="Q121" i="33" s="1"/>
  <c r="S121" i="33" s="1"/>
  <c r="G121" i="33"/>
  <c r="I121" i="33" s="1"/>
  <c r="K121" i="33" s="1"/>
  <c r="AN120" i="33"/>
  <c r="AK120" i="33"/>
  <c r="AD120" i="33"/>
  <c r="AB120" i="33"/>
  <c r="W120" i="33"/>
  <c r="Y120" i="33" s="1"/>
  <c r="AA120" i="33" s="1"/>
  <c r="O120" i="33"/>
  <c r="Q120" i="33" s="1"/>
  <c r="S120" i="33" s="1"/>
  <c r="G120" i="33"/>
  <c r="I120" i="33" s="1"/>
  <c r="K120" i="33" s="1"/>
  <c r="AN119" i="33"/>
  <c r="AK119" i="33"/>
  <c r="AD119" i="33"/>
  <c r="AB119" i="33"/>
  <c r="W119" i="33"/>
  <c r="Y119" i="33" s="1"/>
  <c r="AA119" i="33" s="1"/>
  <c r="O119" i="33"/>
  <c r="Q119" i="33" s="1"/>
  <c r="S119" i="33" s="1"/>
  <c r="G119" i="33"/>
  <c r="AN118" i="33"/>
  <c r="AK118" i="33"/>
  <c r="AD118" i="33"/>
  <c r="AB118" i="33"/>
  <c r="W118" i="33"/>
  <c r="Y118" i="33" s="1"/>
  <c r="AA118" i="33" s="1"/>
  <c r="O118" i="33"/>
  <c r="Q118" i="33" s="1"/>
  <c r="S118" i="33" s="1"/>
  <c r="G118" i="33"/>
  <c r="I118" i="33" s="1"/>
  <c r="K118" i="33" s="1"/>
  <c r="AN117" i="33"/>
  <c r="AK117" i="33"/>
  <c r="AD117" i="33"/>
  <c r="AB117" i="33"/>
  <c r="W117" i="33"/>
  <c r="Y117" i="33" s="1"/>
  <c r="AA117" i="33" s="1"/>
  <c r="O117" i="33"/>
  <c r="Q117" i="33" s="1"/>
  <c r="S117" i="33" s="1"/>
  <c r="G117" i="33"/>
  <c r="I117" i="33" s="1"/>
  <c r="K117" i="33" s="1"/>
  <c r="AN116" i="33"/>
  <c r="AK116" i="33"/>
  <c r="AD116" i="33"/>
  <c r="AB116" i="33"/>
  <c r="W116" i="33"/>
  <c r="Y116" i="33" s="1"/>
  <c r="AA116" i="33" s="1"/>
  <c r="O116" i="33"/>
  <c r="Q116" i="33" s="1"/>
  <c r="S116" i="33" s="1"/>
  <c r="G116" i="33"/>
  <c r="I116" i="33" s="1"/>
  <c r="K116" i="33" s="1"/>
  <c r="AN115" i="33"/>
  <c r="AK115" i="33"/>
  <c r="AD115" i="33"/>
  <c r="AB115" i="33"/>
  <c r="W115" i="33"/>
  <c r="Y115" i="33" s="1"/>
  <c r="AA115" i="33" s="1"/>
  <c r="O115" i="33"/>
  <c r="Q115" i="33" s="1"/>
  <c r="S115" i="33" s="1"/>
  <c r="G115" i="33"/>
  <c r="I115" i="33" s="1"/>
  <c r="K115" i="33" s="1"/>
  <c r="AN114" i="33"/>
  <c r="AK114" i="33"/>
  <c r="AD114" i="33"/>
  <c r="AB114" i="33"/>
  <c r="W114" i="33"/>
  <c r="Y114" i="33" s="1"/>
  <c r="AA114" i="33" s="1"/>
  <c r="O114" i="33"/>
  <c r="Q114" i="33" s="1"/>
  <c r="S114" i="33" s="1"/>
  <c r="G114" i="33"/>
  <c r="AN113" i="33"/>
  <c r="AK113" i="33"/>
  <c r="AD113" i="33"/>
  <c r="AB113" i="33"/>
  <c r="W113" i="33"/>
  <c r="Y113" i="33" s="1"/>
  <c r="AA113" i="33" s="1"/>
  <c r="O113" i="33"/>
  <c r="Q113" i="33" s="1"/>
  <c r="S113" i="33" s="1"/>
  <c r="G113" i="33"/>
  <c r="I113" i="33" s="1"/>
  <c r="K113" i="33" s="1"/>
  <c r="AN112" i="33"/>
  <c r="AK112" i="33"/>
  <c r="AD112" i="33"/>
  <c r="AB112" i="33"/>
  <c r="W112" i="33"/>
  <c r="Y112" i="33" s="1"/>
  <c r="AA112" i="33" s="1"/>
  <c r="O112" i="33"/>
  <c r="Q112" i="33" s="1"/>
  <c r="S112" i="33" s="1"/>
  <c r="G112" i="33"/>
  <c r="I112" i="33" s="1"/>
  <c r="K112" i="33" s="1"/>
  <c r="AN111" i="33"/>
  <c r="AK111" i="33"/>
  <c r="AD111" i="33"/>
  <c r="AB111" i="33"/>
  <c r="W111" i="33"/>
  <c r="Y111" i="33" s="1"/>
  <c r="AA111" i="33" s="1"/>
  <c r="O111" i="33"/>
  <c r="Q111" i="33" s="1"/>
  <c r="S111" i="33" s="1"/>
  <c r="G111" i="33"/>
  <c r="I111" i="33" s="1"/>
  <c r="K111" i="33" s="1"/>
  <c r="AN110" i="33"/>
  <c r="AK110" i="33"/>
  <c r="AD110" i="33"/>
  <c r="AB110" i="33"/>
  <c r="W110" i="33"/>
  <c r="O110" i="33"/>
  <c r="Q110" i="33" s="1"/>
  <c r="S110" i="33" s="1"/>
  <c r="G110" i="33"/>
  <c r="I110" i="33" s="1"/>
  <c r="K110" i="33" s="1"/>
  <c r="AN109" i="33"/>
  <c r="AK109" i="33"/>
  <c r="AD109" i="33"/>
  <c r="AB109" i="33"/>
  <c r="W109" i="33"/>
  <c r="O109" i="33"/>
  <c r="Q109" i="33" s="1"/>
  <c r="S109" i="33" s="1"/>
  <c r="G109" i="33"/>
  <c r="I109" i="33" s="1"/>
  <c r="K109" i="33" s="1"/>
  <c r="AN108" i="33"/>
  <c r="AK108" i="33"/>
  <c r="AD108" i="33"/>
  <c r="AB108" i="33"/>
  <c r="W108" i="33"/>
  <c r="O108" i="33"/>
  <c r="Q108" i="33" s="1"/>
  <c r="S108" i="33" s="1"/>
  <c r="G108" i="33"/>
  <c r="I108" i="33" s="1"/>
  <c r="K108" i="33" s="1"/>
  <c r="AN107" i="33"/>
  <c r="AK107" i="33"/>
  <c r="AD107" i="33"/>
  <c r="AB107" i="33"/>
  <c r="W107" i="33"/>
  <c r="Y107" i="33" s="1"/>
  <c r="AA107" i="33" s="1"/>
  <c r="O107" i="33"/>
  <c r="Q107" i="33" s="1"/>
  <c r="S107" i="33" s="1"/>
  <c r="G107" i="33"/>
  <c r="I107" i="33" s="1"/>
  <c r="K107" i="33" s="1"/>
  <c r="AN106" i="33"/>
  <c r="AK106" i="33"/>
  <c r="AD106" i="33"/>
  <c r="AB106" i="33"/>
  <c r="W106" i="33"/>
  <c r="Y106" i="33" s="1"/>
  <c r="AA106" i="33" s="1"/>
  <c r="O106" i="33"/>
  <c r="Q106" i="33" s="1"/>
  <c r="S106" i="33" s="1"/>
  <c r="G106" i="33"/>
  <c r="AN105" i="33"/>
  <c r="AK105" i="33"/>
  <c r="AD105" i="33"/>
  <c r="AB105" i="33"/>
  <c r="W105" i="33"/>
  <c r="Y105" i="33" s="1"/>
  <c r="AA105" i="33" s="1"/>
  <c r="O105" i="33"/>
  <c r="Q105" i="33" s="1"/>
  <c r="S105" i="33" s="1"/>
  <c r="G105" i="33"/>
  <c r="AN104" i="33"/>
  <c r="AK104" i="33"/>
  <c r="AD104" i="33"/>
  <c r="AB104" i="33"/>
  <c r="W104" i="33"/>
  <c r="Y104" i="33" s="1"/>
  <c r="AA104" i="33" s="1"/>
  <c r="O104" i="33"/>
  <c r="Q104" i="33" s="1"/>
  <c r="S104" i="33" s="1"/>
  <c r="G104" i="33"/>
  <c r="I104" i="33" s="1"/>
  <c r="K104" i="33" s="1"/>
  <c r="AN103" i="33"/>
  <c r="AK103" i="33"/>
  <c r="AD103" i="33"/>
  <c r="AB103" i="33"/>
  <c r="W103" i="33"/>
  <c r="Y103" i="33" s="1"/>
  <c r="AA103" i="33" s="1"/>
  <c r="O103" i="33"/>
  <c r="Q103" i="33" s="1"/>
  <c r="S103" i="33" s="1"/>
  <c r="G103" i="33"/>
  <c r="AN102" i="33"/>
  <c r="AK102" i="33"/>
  <c r="AD102" i="33"/>
  <c r="AB102" i="33"/>
  <c r="W102" i="33"/>
  <c r="Y102" i="33" s="1"/>
  <c r="AA102" i="33" s="1"/>
  <c r="O102" i="33"/>
  <c r="Q102" i="33" s="1"/>
  <c r="S102" i="33" s="1"/>
  <c r="G102" i="33"/>
  <c r="AN101" i="33"/>
  <c r="AK101" i="33"/>
  <c r="AD101" i="33"/>
  <c r="AB101" i="33"/>
  <c r="W101" i="33"/>
  <c r="Y101" i="33" s="1"/>
  <c r="AA101" i="33" s="1"/>
  <c r="O101" i="33"/>
  <c r="Q101" i="33" s="1"/>
  <c r="S101" i="33" s="1"/>
  <c r="G101" i="33"/>
  <c r="I101" i="33" s="1"/>
  <c r="K101" i="33" s="1"/>
  <c r="AN100" i="33"/>
  <c r="AK100" i="33"/>
  <c r="AD100" i="33"/>
  <c r="AB100" i="33"/>
  <c r="W100" i="33"/>
  <c r="Y100" i="33" s="1"/>
  <c r="AA100" i="33" s="1"/>
  <c r="O100" i="33"/>
  <c r="Q100" i="33" s="1"/>
  <c r="S100" i="33" s="1"/>
  <c r="G100" i="33"/>
  <c r="I100" i="33" s="1"/>
  <c r="K100" i="33" s="1"/>
  <c r="AN99" i="33"/>
  <c r="AK99" i="33"/>
  <c r="AD99" i="33"/>
  <c r="AB99" i="33"/>
  <c r="W99" i="33"/>
  <c r="Y99" i="33" s="1"/>
  <c r="AA99" i="33" s="1"/>
  <c r="O99" i="33"/>
  <c r="Q99" i="33" s="1"/>
  <c r="S99" i="33" s="1"/>
  <c r="G99" i="33"/>
  <c r="I99" i="33" s="1"/>
  <c r="K99" i="33" s="1"/>
  <c r="AN98" i="33"/>
  <c r="AK98" i="33"/>
  <c r="AD98" i="33"/>
  <c r="AB98" i="33"/>
  <c r="W98" i="33"/>
  <c r="Y98" i="33" s="1"/>
  <c r="AA98" i="33" s="1"/>
  <c r="O98" i="33"/>
  <c r="G98" i="33"/>
  <c r="I98" i="33" s="1"/>
  <c r="K98" i="33" s="1"/>
  <c r="AN97" i="33"/>
  <c r="AK97" i="33"/>
  <c r="AD97" i="33"/>
  <c r="AB97" i="33"/>
  <c r="W97" i="33"/>
  <c r="Y97" i="33" s="1"/>
  <c r="AA97" i="33" s="1"/>
  <c r="O97" i="33"/>
  <c r="Q97" i="33" s="1"/>
  <c r="S97" i="33" s="1"/>
  <c r="G97" i="33"/>
  <c r="I97" i="33" s="1"/>
  <c r="K97" i="33" s="1"/>
  <c r="AN96" i="33"/>
  <c r="AK96" i="33"/>
  <c r="AD96" i="33"/>
  <c r="AB96" i="33"/>
  <c r="W96" i="33"/>
  <c r="Y96" i="33" s="1"/>
  <c r="AA96" i="33" s="1"/>
  <c r="O96" i="33"/>
  <c r="Q96" i="33" s="1"/>
  <c r="S96" i="33" s="1"/>
  <c r="G96" i="33"/>
  <c r="I96" i="33" s="1"/>
  <c r="K96" i="33" s="1"/>
  <c r="AN95" i="33"/>
  <c r="AK95" i="33"/>
  <c r="AD95" i="33"/>
  <c r="AB95" i="33"/>
  <c r="W95" i="33"/>
  <c r="Y95" i="33" s="1"/>
  <c r="AA95" i="33" s="1"/>
  <c r="O95" i="33"/>
  <c r="Q95" i="33" s="1"/>
  <c r="S95" i="33" s="1"/>
  <c r="G95" i="33"/>
  <c r="AN94" i="33"/>
  <c r="AK94" i="33"/>
  <c r="AD94" i="33"/>
  <c r="AB94" i="33"/>
  <c r="W94" i="33"/>
  <c r="Y94" i="33" s="1"/>
  <c r="AA94" i="33" s="1"/>
  <c r="O94" i="33"/>
  <c r="Q94" i="33" s="1"/>
  <c r="S94" i="33" s="1"/>
  <c r="G94" i="33"/>
  <c r="I94" i="33" s="1"/>
  <c r="K94" i="33" s="1"/>
  <c r="AN93" i="33"/>
  <c r="AK93" i="33"/>
  <c r="AD93" i="33"/>
  <c r="AB93" i="33"/>
  <c r="W93" i="33"/>
  <c r="Y93" i="33" s="1"/>
  <c r="AA93" i="33" s="1"/>
  <c r="O93" i="33"/>
  <c r="Q93" i="33" s="1"/>
  <c r="S93" i="33" s="1"/>
  <c r="G93" i="33"/>
  <c r="I93" i="33" s="1"/>
  <c r="K93" i="33" s="1"/>
  <c r="AN92" i="33"/>
  <c r="AK92" i="33"/>
  <c r="AD92" i="33"/>
  <c r="AB92" i="33"/>
  <c r="W92" i="33"/>
  <c r="Y92" i="33" s="1"/>
  <c r="AA92" i="33" s="1"/>
  <c r="O92" i="33"/>
  <c r="G92" i="33"/>
  <c r="I92" i="33" s="1"/>
  <c r="K92" i="33" s="1"/>
  <c r="AN91" i="33"/>
  <c r="AK91" i="33"/>
  <c r="AD91" i="33"/>
  <c r="AB91" i="33"/>
  <c r="W91" i="33"/>
  <c r="Y91" i="33" s="1"/>
  <c r="AA91" i="33" s="1"/>
  <c r="O91" i="33"/>
  <c r="Q91" i="33" s="1"/>
  <c r="S91" i="33" s="1"/>
  <c r="G91" i="33"/>
  <c r="I91" i="33" s="1"/>
  <c r="K91" i="33" s="1"/>
  <c r="AN90" i="33"/>
  <c r="AK90" i="33"/>
  <c r="AD90" i="33"/>
  <c r="AB90" i="33"/>
  <c r="W90" i="33"/>
  <c r="Y90" i="33" s="1"/>
  <c r="AA90" i="33" s="1"/>
  <c r="O90" i="33"/>
  <c r="Q90" i="33" s="1"/>
  <c r="S90" i="33" s="1"/>
  <c r="G90" i="33"/>
  <c r="I90" i="33" s="1"/>
  <c r="K90" i="33" s="1"/>
  <c r="AN89" i="33"/>
  <c r="AK89" i="33"/>
  <c r="AD89" i="33"/>
  <c r="AB89" i="33"/>
  <c r="W89" i="33"/>
  <c r="Y89" i="33" s="1"/>
  <c r="AA89" i="33" s="1"/>
  <c r="O89" i="33"/>
  <c r="Q89" i="33" s="1"/>
  <c r="S89" i="33" s="1"/>
  <c r="G89" i="33"/>
  <c r="I89" i="33" s="1"/>
  <c r="K89" i="33" s="1"/>
  <c r="AN88" i="33"/>
  <c r="AK88" i="33"/>
  <c r="AD88" i="33"/>
  <c r="AB88" i="33"/>
  <c r="W88" i="33"/>
  <c r="Y88" i="33" s="1"/>
  <c r="AA88" i="33" s="1"/>
  <c r="O88" i="33"/>
  <c r="Q88" i="33" s="1"/>
  <c r="S88" i="33" s="1"/>
  <c r="G88" i="33"/>
  <c r="I88" i="33" s="1"/>
  <c r="K88" i="33" s="1"/>
  <c r="AN87" i="33"/>
  <c r="AK87" i="33"/>
  <c r="AD87" i="33"/>
  <c r="AB87" i="33"/>
  <c r="W87" i="33"/>
  <c r="Y87" i="33" s="1"/>
  <c r="AA87" i="33" s="1"/>
  <c r="O87" i="33"/>
  <c r="Q87" i="33" s="1"/>
  <c r="S87" i="33" s="1"/>
  <c r="G87" i="33"/>
  <c r="I87" i="33" s="1"/>
  <c r="K87" i="33" s="1"/>
  <c r="AN86" i="33"/>
  <c r="AK86" i="33"/>
  <c r="AD86" i="33"/>
  <c r="AB86" i="33"/>
  <c r="W86" i="33"/>
  <c r="Y86" i="33" s="1"/>
  <c r="AA86" i="33" s="1"/>
  <c r="O86" i="33"/>
  <c r="G86" i="33"/>
  <c r="I86" i="33" s="1"/>
  <c r="K86" i="33" s="1"/>
  <c r="AN85" i="33"/>
  <c r="AK85" i="33"/>
  <c r="AD85" i="33"/>
  <c r="AB85" i="33"/>
  <c r="W85" i="33"/>
  <c r="Y85" i="33" s="1"/>
  <c r="AA85" i="33" s="1"/>
  <c r="O85" i="33"/>
  <c r="Q85" i="33" s="1"/>
  <c r="S85" i="33" s="1"/>
  <c r="G85" i="33"/>
  <c r="I85" i="33" s="1"/>
  <c r="K85" i="33" s="1"/>
  <c r="AN84" i="33"/>
  <c r="AK84" i="33"/>
  <c r="AD84" i="33"/>
  <c r="AB84" i="33"/>
  <c r="W84" i="33"/>
  <c r="Y84" i="33" s="1"/>
  <c r="AA84" i="33" s="1"/>
  <c r="O84" i="33"/>
  <c r="Q84" i="33" s="1"/>
  <c r="S84" i="33" s="1"/>
  <c r="G84" i="33"/>
  <c r="I84" i="33" s="1"/>
  <c r="K84" i="33" s="1"/>
  <c r="AN83" i="33"/>
  <c r="AK83" i="33"/>
  <c r="AD83" i="33"/>
  <c r="AB83" i="33"/>
  <c r="W83" i="33"/>
  <c r="Y83" i="33" s="1"/>
  <c r="AA83" i="33" s="1"/>
  <c r="O83" i="33"/>
  <c r="Q83" i="33" s="1"/>
  <c r="S83" i="33" s="1"/>
  <c r="G83" i="33"/>
  <c r="I83" i="33" s="1"/>
  <c r="K83" i="33" s="1"/>
  <c r="AN82" i="33"/>
  <c r="AK82" i="33"/>
  <c r="AD82" i="33"/>
  <c r="AB82" i="33"/>
  <c r="W82" i="33"/>
  <c r="Y82" i="33" s="1"/>
  <c r="AA82" i="33" s="1"/>
  <c r="O82" i="33"/>
  <c r="Q82" i="33" s="1"/>
  <c r="S82" i="33" s="1"/>
  <c r="G82" i="33"/>
  <c r="I82" i="33" s="1"/>
  <c r="K82" i="33" s="1"/>
  <c r="AN81" i="33"/>
  <c r="AK81" i="33"/>
  <c r="AD81" i="33"/>
  <c r="AB81" i="33"/>
  <c r="W81" i="33"/>
  <c r="Y81" i="33" s="1"/>
  <c r="AA81" i="33" s="1"/>
  <c r="O81" i="33"/>
  <c r="G81" i="33"/>
  <c r="I81" i="33" s="1"/>
  <c r="K81" i="33" s="1"/>
  <c r="AN80" i="33"/>
  <c r="AK80" i="33"/>
  <c r="AD80" i="33"/>
  <c r="AB80" i="33"/>
  <c r="W80" i="33"/>
  <c r="Y80" i="33" s="1"/>
  <c r="AA80" i="33" s="1"/>
  <c r="O80" i="33"/>
  <c r="Q80" i="33" s="1"/>
  <c r="G80" i="33"/>
  <c r="I80" i="33" s="1"/>
  <c r="K80" i="33" s="1"/>
  <c r="AN79" i="33"/>
  <c r="AK79" i="33"/>
  <c r="AD79" i="33"/>
  <c r="AB79" i="33"/>
  <c r="W79" i="33"/>
  <c r="Y79" i="33" s="1"/>
  <c r="AA79" i="33" s="1"/>
  <c r="O79" i="33"/>
  <c r="Q79" i="33" s="1"/>
  <c r="S79" i="33" s="1"/>
  <c r="G79" i="33"/>
  <c r="I79" i="33" s="1"/>
  <c r="K79" i="33" s="1"/>
  <c r="AN78" i="33"/>
  <c r="AK78" i="33"/>
  <c r="AD78" i="33"/>
  <c r="AB78" i="33"/>
  <c r="W78" i="33"/>
  <c r="Y78" i="33" s="1"/>
  <c r="AA78" i="33" s="1"/>
  <c r="O78" i="33"/>
  <c r="Q78" i="33" s="1"/>
  <c r="S78" i="33" s="1"/>
  <c r="G78" i="33"/>
  <c r="I78" i="33" s="1"/>
  <c r="K78" i="33" s="1"/>
  <c r="AN77" i="33"/>
  <c r="AK77" i="33"/>
  <c r="AD77" i="33"/>
  <c r="AB77" i="33"/>
  <c r="W77" i="33"/>
  <c r="Y77" i="33" s="1"/>
  <c r="AA77" i="33" s="1"/>
  <c r="O77" i="33"/>
  <c r="Q77" i="33" s="1"/>
  <c r="S77" i="33" s="1"/>
  <c r="G77" i="33"/>
  <c r="I77" i="33" s="1"/>
  <c r="K77" i="33" s="1"/>
  <c r="AN76" i="33"/>
  <c r="AK76" i="33"/>
  <c r="AD76" i="33"/>
  <c r="AB76" i="33"/>
  <c r="W76" i="33"/>
  <c r="Y76" i="33" s="1"/>
  <c r="AA76" i="33" s="1"/>
  <c r="O76" i="33"/>
  <c r="Q76" i="33" s="1"/>
  <c r="S76" i="33" s="1"/>
  <c r="G76" i="33"/>
  <c r="I76" i="33" s="1"/>
  <c r="K76" i="33" s="1"/>
  <c r="AN75" i="33"/>
  <c r="AK75" i="33"/>
  <c r="AD75" i="33"/>
  <c r="AB75" i="33"/>
  <c r="W75" i="33"/>
  <c r="Y75" i="33" s="1"/>
  <c r="AA75" i="33" s="1"/>
  <c r="O75" i="33"/>
  <c r="Q75" i="33" s="1"/>
  <c r="S75" i="33" s="1"/>
  <c r="G75" i="33"/>
  <c r="I75" i="33" s="1"/>
  <c r="K75" i="33" s="1"/>
  <c r="AN74" i="33"/>
  <c r="AK74" i="33"/>
  <c r="AD74" i="33"/>
  <c r="AB74" i="33"/>
  <c r="W74" i="33"/>
  <c r="O74" i="33"/>
  <c r="Q74" i="33" s="1"/>
  <c r="S74" i="33" s="1"/>
  <c r="G74" i="33"/>
  <c r="I74" i="33" s="1"/>
  <c r="K74" i="33" s="1"/>
  <c r="AN73" i="33"/>
  <c r="AK73" i="33"/>
  <c r="AD73" i="33"/>
  <c r="AB73" i="33"/>
  <c r="W73" i="33"/>
  <c r="Y73" i="33" s="1"/>
  <c r="AA73" i="33" s="1"/>
  <c r="O73" i="33"/>
  <c r="Q73" i="33" s="1"/>
  <c r="S73" i="33" s="1"/>
  <c r="G73" i="33"/>
  <c r="I73" i="33" s="1"/>
  <c r="K73" i="33" s="1"/>
  <c r="AN72" i="33"/>
  <c r="AK72" i="33"/>
  <c r="AD72" i="33"/>
  <c r="AB72" i="33"/>
  <c r="W72" i="33"/>
  <c r="Y72" i="33" s="1"/>
  <c r="AA72" i="33" s="1"/>
  <c r="O72" i="33"/>
  <c r="Q72" i="33" s="1"/>
  <c r="S72" i="33" s="1"/>
  <c r="G72" i="33"/>
  <c r="I72" i="33" s="1"/>
  <c r="K72" i="33" s="1"/>
  <c r="AN71" i="33"/>
  <c r="AK71" i="33"/>
  <c r="AD71" i="33"/>
  <c r="AB71" i="33"/>
  <c r="W71" i="33"/>
  <c r="O71" i="33"/>
  <c r="Q71" i="33" s="1"/>
  <c r="S71" i="33" s="1"/>
  <c r="G71" i="33"/>
  <c r="I71" i="33" s="1"/>
  <c r="K71" i="33" s="1"/>
  <c r="AN70" i="33"/>
  <c r="AK70" i="33"/>
  <c r="AD70" i="33"/>
  <c r="AB70" i="33"/>
  <c r="W70" i="33"/>
  <c r="Y70" i="33" s="1"/>
  <c r="AA70" i="33" s="1"/>
  <c r="O70" i="33"/>
  <c r="Q70" i="33" s="1"/>
  <c r="S70" i="33" s="1"/>
  <c r="G70" i="33"/>
  <c r="I70" i="33" s="1"/>
  <c r="K70" i="33" s="1"/>
  <c r="AN69" i="33"/>
  <c r="AK69" i="33"/>
  <c r="AD69" i="33"/>
  <c r="AB69" i="33"/>
  <c r="W69" i="33"/>
  <c r="Y69" i="33" s="1"/>
  <c r="AA69" i="33" s="1"/>
  <c r="O69" i="33"/>
  <c r="Q69" i="33" s="1"/>
  <c r="S69" i="33" s="1"/>
  <c r="G69" i="33"/>
  <c r="I69" i="33" s="1"/>
  <c r="K69" i="33" s="1"/>
  <c r="AN68" i="33"/>
  <c r="AK68" i="33"/>
  <c r="AD68" i="33"/>
  <c r="AB68" i="33"/>
  <c r="W68" i="33"/>
  <c r="Y68" i="33" s="1"/>
  <c r="AA68" i="33" s="1"/>
  <c r="O68" i="33"/>
  <c r="Q68" i="33" s="1"/>
  <c r="S68" i="33" s="1"/>
  <c r="G68" i="33"/>
  <c r="AN67" i="33"/>
  <c r="AK67" i="33"/>
  <c r="AD67" i="33"/>
  <c r="AB67" i="33"/>
  <c r="W67" i="33"/>
  <c r="Y67" i="33" s="1"/>
  <c r="AA67" i="33" s="1"/>
  <c r="O67" i="33"/>
  <c r="Q67" i="33" s="1"/>
  <c r="S67" i="33" s="1"/>
  <c r="G67" i="33"/>
  <c r="AN66" i="33"/>
  <c r="AK66" i="33"/>
  <c r="AD66" i="33"/>
  <c r="AB66" i="33"/>
  <c r="W66" i="33"/>
  <c r="Y66" i="33" s="1"/>
  <c r="AA66" i="33" s="1"/>
  <c r="O66" i="33"/>
  <c r="G66" i="33"/>
  <c r="I66" i="33" s="1"/>
  <c r="K66" i="33" s="1"/>
  <c r="AN65" i="33"/>
  <c r="AK65" i="33"/>
  <c r="AD65" i="33"/>
  <c r="AB65" i="33"/>
  <c r="W65" i="33"/>
  <c r="Y65" i="33" s="1"/>
  <c r="AA65" i="33" s="1"/>
  <c r="O65" i="33"/>
  <c r="Q65" i="33" s="1"/>
  <c r="S65" i="33" s="1"/>
  <c r="G65" i="33"/>
  <c r="AN64" i="33"/>
  <c r="AK64" i="33"/>
  <c r="AD64" i="33"/>
  <c r="AB64" i="33"/>
  <c r="W64" i="33"/>
  <c r="Y64" i="33" s="1"/>
  <c r="AA64" i="33" s="1"/>
  <c r="O64" i="33"/>
  <c r="Q64" i="33" s="1"/>
  <c r="S64" i="33" s="1"/>
  <c r="G64" i="33"/>
  <c r="AN63" i="33"/>
  <c r="AK63" i="33"/>
  <c r="AD63" i="33"/>
  <c r="AB63" i="33"/>
  <c r="W63" i="33"/>
  <c r="Y63" i="33" s="1"/>
  <c r="AA63" i="33" s="1"/>
  <c r="O63" i="33"/>
  <c r="Q63" i="33" s="1"/>
  <c r="S63" i="33" s="1"/>
  <c r="G63" i="33"/>
  <c r="I63" i="33" s="1"/>
  <c r="K63" i="33" s="1"/>
  <c r="AN62" i="33"/>
  <c r="AK62" i="33"/>
  <c r="AD62" i="33"/>
  <c r="AB62" i="33"/>
  <c r="W62" i="33"/>
  <c r="Y62" i="33" s="1"/>
  <c r="AA62" i="33" s="1"/>
  <c r="O62" i="33"/>
  <c r="Q62" i="33" s="1"/>
  <c r="S62" i="33" s="1"/>
  <c r="G62" i="33"/>
  <c r="I62" i="33" s="1"/>
  <c r="K62" i="33" s="1"/>
  <c r="AN61" i="33"/>
  <c r="AK61" i="33"/>
  <c r="AD61" i="33"/>
  <c r="AB61" i="33"/>
  <c r="W61" i="33"/>
  <c r="Y61" i="33" s="1"/>
  <c r="AA61" i="33" s="1"/>
  <c r="O61" i="33"/>
  <c r="Q61" i="33" s="1"/>
  <c r="S61" i="33" s="1"/>
  <c r="G61" i="33"/>
  <c r="AN60" i="33"/>
  <c r="AK60" i="33"/>
  <c r="AD60" i="33"/>
  <c r="AB60" i="33"/>
  <c r="W60" i="33"/>
  <c r="Y60" i="33" s="1"/>
  <c r="AA60" i="33" s="1"/>
  <c r="O60" i="33"/>
  <c r="Q60" i="33" s="1"/>
  <c r="S60" i="33" s="1"/>
  <c r="G60" i="33"/>
  <c r="I60" i="33" s="1"/>
  <c r="K60" i="33" s="1"/>
  <c r="AN59" i="33"/>
  <c r="AK59" i="33"/>
  <c r="AD59" i="33"/>
  <c r="AB59" i="33"/>
  <c r="W59" i="33"/>
  <c r="Y59" i="33" s="1"/>
  <c r="AA59" i="33" s="1"/>
  <c r="O59" i="33"/>
  <c r="G59" i="33"/>
  <c r="I59" i="33" s="1"/>
  <c r="K59" i="33" s="1"/>
  <c r="AN58" i="33"/>
  <c r="AK58" i="33"/>
  <c r="AD58" i="33"/>
  <c r="AB58" i="33"/>
  <c r="W58" i="33"/>
  <c r="Y58" i="33" s="1"/>
  <c r="AA58" i="33" s="1"/>
  <c r="O58" i="33"/>
  <c r="Q58" i="33" s="1"/>
  <c r="S58" i="33" s="1"/>
  <c r="G58" i="33"/>
  <c r="I58" i="33" s="1"/>
  <c r="K58" i="33" s="1"/>
  <c r="AN57" i="33"/>
  <c r="AK57" i="33"/>
  <c r="AD57" i="33"/>
  <c r="AB57" i="33"/>
  <c r="W57" i="33"/>
  <c r="Y57" i="33" s="1"/>
  <c r="AA57" i="33" s="1"/>
  <c r="O57" i="33"/>
  <c r="Q57" i="33" s="1"/>
  <c r="S57" i="33" s="1"/>
  <c r="G57" i="33"/>
  <c r="I57" i="33" s="1"/>
  <c r="K57" i="33" s="1"/>
  <c r="AN56" i="33"/>
  <c r="AK56" i="33"/>
  <c r="AD56" i="33"/>
  <c r="AB56" i="33"/>
  <c r="W56" i="33"/>
  <c r="Y56" i="33" s="1"/>
  <c r="AA56" i="33" s="1"/>
  <c r="O56" i="33"/>
  <c r="Q56" i="33" s="1"/>
  <c r="S56" i="33" s="1"/>
  <c r="G56" i="33"/>
  <c r="AN55" i="33"/>
  <c r="AK55" i="33"/>
  <c r="AD55" i="33"/>
  <c r="AB55" i="33"/>
  <c r="W55" i="33"/>
  <c r="Y55" i="33" s="1"/>
  <c r="AA55" i="33" s="1"/>
  <c r="O55" i="33"/>
  <c r="Q55" i="33" s="1"/>
  <c r="S55" i="33" s="1"/>
  <c r="G55" i="33"/>
  <c r="I55" i="33" s="1"/>
  <c r="K55" i="33" s="1"/>
  <c r="AN54" i="33"/>
  <c r="AK54" i="33"/>
  <c r="AD54" i="33"/>
  <c r="AB54" i="33"/>
  <c r="W54" i="33"/>
  <c r="O54" i="33"/>
  <c r="Q54" i="33" s="1"/>
  <c r="S54" i="33" s="1"/>
  <c r="G54" i="33"/>
  <c r="I54" i="33" s="1"/>
  <c r="K54" i="33" s="1"/>
  <c r="AN53" i="33"/>
  <c r="AK53" i="33"/>
  <c r="AD53" i="33"/>
  <c r="AB53" i="33"/>
  <c r="W53" i="33"/>
  <c r="O53" i="33"/>
  <c r="Q53" i="33" s="1"/>
  <c r="S53" i="33" s="1"/>
  <c r="G53" i="33"/>
  <c r="I53" i="33" s="1"/>
  <c r="K53" i="33" s="1"/>
  <c r="AN52" i="33"/>
  <c r="AK52" i="33"/>
  <c r="AG52" i="33"/>
  <c r="AD52" i="33"/>
  <c r="AB52" i="33"/>
  <c r="W52" i="33"/>
  <c r="Y52" i="33" s="1"/>
  <c r="AA52" i="33" s="1"/>
  <c r="O52" i="33"/>
  <c r="G52" i="33"/>
  <c r="I52" i="33" s="1"/>
  <c r="K52" i="33" s="1"/>
  <c r="AN51" i="33"/>
  <c r="AK51" i="33"/>
  <c r="AD51" i="33"/>
  <c r="AB51" i="33"/>
  <c r="W51" i="33"/>
  <c r="Y51" i="33" s="1"/>
  <c r="AA51" i="33" s="1"/>
  <c r="O51" i="33"/>
  <c r="Q51" i="33" s="1"/>
  <c r="S51" i="33" s="1"/>
  <c r="G51" i="33"/>
  <c r="AN50" i="33"/>
  <c r="AK50" i="33"/>
  <c r="AD50" i="33"/>
  <c r="AB50" i="33"/>
  <c r="W50" i="33"/>
  <c r="Y50" i="33" s="1"/>
  <c r="AA50" i="33" s="1"/>
  <c r="O50" i="33"/>
  <c r="Q50" i="33" s="1"/>
  <c r="S50" i="33" s="1"/>
  <c r="G50" i="33"/>
  <c r="I50" i="33" s="1"/>
  <c r="K50" i="33" s="1"/>
  <c r="AN49" i="33"/>
  <c r="AK49" i="33"/>
  <c r="AD49" i="33"/>
  <c r="AB49" i="33"/>
  <c r="W49" i="33"/>
  <c r="Y49" i="33" s="1"/>
  <c r="AA49" i="33" s="1"/>
  <c r="O49" i="33"/>
  <c r="Q49" i="33" s="1"/>
  <c r="S49" i="33" s="1"/>
  <c r="G49" i="33"/>
  <c r="AN48" i="33"/>
  <c r="AK48" i="33"/>
  <c r="AD48" i="33"/>
  <c r="AB48" i="33"/>
  <c r="W48" i="33"/>
  <c r="Y48" i="33" s="1"/>
  <c r="AA48" i="33" s="1"/>
  <c r="O48" i="33"/>
  <c r="Q48" i="33" s="1"/>
  <c r="S48" i="33" s="1"/>
  <c r="G48" i="33"/>
  <c r="I48" i="33" s="1"/>
  <c r="K48" i="33" s="1"/>
  <c r="AN47" i="33"/>
  <c r="AK47" i="33"/>
  <c r="AD47" i="33"/>
  <c r="AB47" i="33"/>
  <c r="W47" i="33"/>
  <c r="Y47" i="33" s="1"/>
  <c r="AA47" i="33" s="1"/>
  <c r="O47" i="33"/>
  <c r="G47" i="33"/>
  <c r="I47" i="33" s="1"/>
  <c r="K47" i="33" s="1"/>
  <c r="AN46" i="33"/>
  <c r="AK46" i="33"/>
  <c r="AD46" i="33"/>
  <c r="AB46" i="33"/>
  <c r="W46" i="33"/>
  <c r="Y46" i="33" s="1"/>
  <c r="AA46" i="33" s="1"/>
  <c r="O46" i="33"/>
  <c r="G46" i="33"/>
  <c r="I46" i="33" s="1"/>
  <c r="K46" i="33" s="1"/>
  <c r="AN45" i="33"/>
  <c r="AK45" i="33"/>
  <c r="AD45" i="33"/>
  <c r="AB45" i="33"/>
  <c r="W45" i="33"/>
  <c r="Y45" i="33" s="1"/>
  <c r="AA45" i="33" s="1"/>
  <c r="O45" i="33"/>
  <c r="G45" i="33"/>
  <c r="I45" i="33" s="1"/>
  <c r="K45" i="33" s="1"/>
  <c r="AN44" i="33"/>
  <c r="AK44" i="33"/>
  <c r="AD44" i="33"/>
  <c r="AB44" i="33"/>
  <c r="W44" i="33"/>
  <c r="Y44" i="33" s="1"/>
  <c r="AA44" i="33" s="1"/>
  <c r="O44" i="33"/>
  <c r="G44" i="33"/>
  <c r="I44" i="33" s="1"/>
  <c r="K44" i="33" s="1"/>
  <c r="AN43" i="33"/>
  <c r="AK43" i="33"/>
  <c r="AD43" i="33"/>
  <c r="AB43" i="33"/>
  <c r="W43" i="33"/>
  <c r="Y43" i="33" s="1"/>
  <c r="AA43" i="33" s="1"/>
  <c r="O43" i="33"/>
  <c r="Q43" i="33" s="1"/>
  <c r="S43" i="33" s="1"/>
  <c r="G43" i="33"/>
  <c r="I43" i="33" s="1"/>
  <c r="K43" i="33" s="1"/>
  <c r="AN42" i="33"/>
  <c r="AK42" i="33"/>
  <c r="AD42" i="33"/>
  <c r="AB42" i="33"/>
  <c r="W42" i="33"/>
  <c r="O42" i="33"/>
  <c r="Q42" i="33" s="1"/>
  <c r="S42" i="33" s="1"/>
  <c r="G42" i="33"/>
  <c r="I42" i="33" s="1"/>
  <c r="K42" i="33" s="1"/>
  <c r="AN41" i="33"/>
  <c r="AK41" i="33"/>
  <c r="AD41" i="33"/>
  <c r="AB41" i="33"/>
  <c r="W41" i="33"/>
  <c r="Y41" i="33" s="1"/>
  <c r="AA41" i="33" s="1"/>
  <c r="O41" i="33"/>
  <c r="Q41" i="33" s="1"/>
  <c r="S41" i="33" s="1"/>
  <c r="G41" i="33"/>
  <c r="I41" i="33" s="1"/>
  <c r="K41" i="33" s="1"/>
  <c r="AN40" i="33"/>
  <c r="AK40" i="33"/>
  <c r="AD40" i="33"/>
  <c r="AB40" i="33"/>
  <c r="W40" i="33"/>
  <c r="Y40" i="33" s="1"/>
  <c r="AA40" i="33" s="1"/>
  <c r="O40" i="33"/>
  <c r="Q40" i="33" s="1"/>
  <c r="S40" i="33" s="1"/>
  <c r="G40" i="33"/>
  <c r="I40" i="33" s="1"/>
  <c r="K40" i="33" s="1"/>
  <c r="AN39" i="33"/>
  <c r="AK39" i="33"/>
  <c r="AD39" i="33"/>
  <c r="AB39" i="33"/>
  <c r="W39" i="33"/>
  <c r="Y39" i="33" s="1"/>
  <c r="AA39" i="33" s="1"/>
  <c r="O39" i="33"/>
  <c r="Q39" i="33" s="1"/>
  <c r="S39" i="33" s="1"/>
  <c r="G39" i="33"/>
  <c r="AN38" i="33"/>
  <c r="AK38" i="33"/>
  <c r="AD38" i="33"/>
  <c r="AB38" i="33"/>
  <c r="W38" i="33"/>
  <c r="Y38" i="33" s="1"/>
  <c r="AA38" i="33" s="1"/>
  <c r="O38" i="33"/>
  <c r="Q38" i="33" s="1"/>
  <c r="S38" i="33" s="1"/>
  <c r="G38" i="33"/>
  <c r="I38" i="33" s="1"/>
  <c r="K38" i="33" s="1"/>
  <c r="AN37" i="33"/>
  <c r="AK37" i="33"/>
  <c r="AD37" i="33"/>
  <c r="AB37" i="33"/>
  <c r="W37" i="33"/>
  <c r="Y37" i="33" s="1"/>
  <c r="AA37" i="33" s="1"/>
  <c r="O37" i="33"/>
  <c r="Q37" i="33" s="1"/>
  <c r="S37" i="33" s="1"/>
  <c r="G37" i="33"/>
  <c r="I37" i="33" s="1"/>
  <c r="K37" i="33" s="1"/>
  <c r="AN36" i="33"/>
  <c r="AK36" i="33"/>
  <c r="AD36" i="33"/>
  <c r="AB36" i="33"/>
  <c r="W36" i="33"/>
  <c r="Y36" i="33" s="1"/>
  <c r="AA36" i="33" s="1"/>
  <c r="O36" i="33"/>
  <c r="Q36" i="33" s="1"/>
  <c r="S36" i="33" s="1"/>
  <c r="G36" i="33"/>
  <c r="I36" i="33" s="1"/>
  <c r="K36" i="33" s="1"/>
  <c r="AN35" i="33"/>
  <c r="AK35" i="33"/>
  <c r="AD35" i="33"/>
  <c r="AB35" i="33"/>
  <c r="W35" i="33"/>
  <c r="Y35" i="33" s="1"/>
  <c r="AA35" i="33" s="1"/>
  <c r="O35" i="33"/>
  <c r="Q35" i="33" s="1"/>
  <c r="S35" i="33" s="1"/>
  <c r="G35" i="33"/>
  <c r="I35" i="33" s="1"/>
  <c r="K35" i="33" s="1"/>
  <c r="AN34" i="33"/>
  <c r="AK34" i="33"/>
  <c r="AD34" i="33"/>
  <c r="AB34" i="33"/>
  <c r="W34" i="33"/>
  <c r="Y34" i="33" s="1"/>
  <c r="AA34" i="33" s="1"/>
  <c r="O34" i="33"/>
  <c r="Q34" i="33" s="1"/>
  <c r="S34" i="33" s="1"/>
  <c r="G34" i="33"/>
  <c r="AN33" i="33"/>
  <c r="AK33" i="33"/>
  <c r="AD33" i="33"/>
  <c r="AB33" i="33"/>
  <c r="W33" i="33"/>
  <c r="Y33" i="33" s="1"/>
  <c r="AA33" i="33" s="1"/>
  <c r="O33" i="33"/>
  <c r="Q33" i="33" s="1"/>
  <c r="S33" i="33" s="1"/>
  <c r="G33" i="33"/>
  <c r="I33" i="33" s="1"/>
  <c r="K33" i="33" s="1"/>
  <c r="AN32" i="33"/>
  <c r="AK32" i="33"/>
  <c r="AD32" i="33"/>
  <c r="AB32" i="33"/>
  <c r="W32" i="33"/>
  <c r="O32" i="33"/>
  <c r="Q32" i="33" s="1"/>
  <c r="S32" i="33" s="1"/>
  <c r="G32" i="33"/>
  <c r="I32" i="33" s="1"/>
  <c r="K32" i="33" s="1"/>
  <c r="AN31" i="33"/>
  <c r="AK31" i="33"/>
  <c r="AD31" i="33"/>
  <c r="AB31" i="33"/>
  <c r="W31" i="33"/>
  <c r="Y31" i="33" s="1"/>
  <c r="AA31" i="33" s="1"/>
  <c r="O31" i="33"/>
  <c r="Q31" i="33" s="1"/>
  <c r="S31" i="33" s="1"/>
  <c r="G31" i="33"/>
  <c r="I31" i="33" s="1"/>
  <c r="K31" i="33" s="1"/>
  <c r="AN30" i="33"/>
  <c r="AK30" i="33"/>
  <c r="AD30" i="33"/>
  <c r="AB30" i="33"/>
  <c r="W30" i="33"/>
  <c r="Y30" i="33" s="1"/>
  <c r="AA30" i="33" s="1"/>
  <c r="O30" i="33"/>
  <c r="G30" i="33"/>
  <c r="I30" i="33" s="1"/>
  <c r="K30" i="33" s="1"/>
  <c r="AN29" i="33"/>
  <c r="AK29" i="33"/>
  <c r="AD29" i="33"/>
  <c r="AB29" i="33"/>
  <c r="W29" i="33"/>
  <c r="Y29" i="33" s="1"/>
  <c r="AA29" i="33" s="1"/>
  <c r="O29" i="33"/>
  <c r="Q29" i="33" s="1"/>
  <c r="S29" i="33" s="1"/>
  <c r="G29" i="33"/>
  <c r="I29" i="33" s="1"/>
  <c r="K29" i="33" s="1"/>
  <c r="AN28" i="33"/>
  <c r="AK28" i="33"/>
  <c r="AD28" i="33"/>
  <c r="AB28" i="33"/>
  <c r="W28" i="33"/>
  <c r="Y28" i="33" s="1"/>
  <c r="AA28" i="33" s="1"/>
  <c r="O28" i="33"/>
  <c r="Q28" i="33" s="1"/>
  <c r="S28" i="33" s="1"/>
  <c r="G28" i="33"/>
  <c r="I28" i="33" s="1"/>
  <c r="K28" i="33" s="1"/>
  <c r="AN27" i="33"/>
  <c r="AK27" i="33"/>
  <c r="AD27" i="33"/>
  <c r="AB27" i="33"/>
  <c r="W27" i="33"/>
  <c r="Y27" i="33" s="1"/>
  <c r="AA27" i="33" s="1"/>
  <c r="O27" i="33"/>
  <c r="Q27" i="33" s="1"/>
  <c r="S27" i="33" s="1"/>
  <c r="G27" i="33"/>
  <c r="I27" i="33" s="1"/>
  <c r="K27" i="33" s="1"/>
  <c r="AN26" i="33"/>
  <c r="AK26" i="33"/>
  <c r="AD26" i="33"/>
  <c r="AB26" i="33"/>
  <c r="W26" i="33"/>
  <c r="Y26" i="33" s="1"/>
  <c r="AA26" i="33" s="1"/>
  <c r="O26" i="33"/>
  <c r="Q26" i="33" s="1"/>
  <c r="S26" i="33" s="1"/>
  <c r="G26" i="33"/>
  <c r="I26" i="33" s="1"/>
  <c r="K26" i="33" s="1"/>
  <c r="AN25" i="33"/>
  <c r="AK25" i="33"/>
  <c r="AD25" i="33"/>
  <c r="AB25" i="33"/>
  <c r="W25" i="33"/>
  <c r="Y25" i="33" s="1"/>
  <c r="AA25" i="33" s="1"/>
  <c r="O25" i="33"/>
  <c r="Q25" i="33" s="1"/>
  <c r="S25" i="33" s="1"/>
  <c r="G25" i="33"/>
  <c r="I25" i="33" s="1"/>
  <c r="K25" i="33" s="1"/>
  <c r="AN24" i="33"/>
  <c r="AK24" i="33"/>
  <c r="AD24" i="33"/>
  <c r="AB24" i="33"/>
  <c r="W24" i="33"/>
  <c r="O24" i="33"/>
  <c r="Q24" i="33" s="1"/>
  <c r="S24" i="33" s="1"/>
  <c r="G24" i="33"/>
  <c r="I24" i="33" s="1"/>
  <c r="K24" i="33" s="1"/>
  <c r="AN23" i="33"/>
  <c r="AK23" i="33"/>
  <c r="AD23" i="33"/>
  <c r="AB23" i="33"/>
  <c r="W23" i="33"/>
  <c r="Y23" i="33" s="1"/>
  <c r="AA23" i="33" s="1"/>
  <c r="O23" i="33"/>
  <c r="G23" i="33"/>
  <c r="I23" i="33" s="1"/>
  <c r="K23" i="33" s="1"/>
  <c r="AN22" i="33"/>
  <c r="AK22" i="33"/>
  <c r="AD22" i="33"/>
  <c r="AB22" i="33"/>
  <c r="W22" i="33"/>
  <c r="Y22" i="33" s="1"/>
  <c r="AA22" i="33" s="1"/>
  <c r="O22" i="33"/>
  <c r="Q22" i="33" s="1"/>
  <c r="S22" i="33" s="1"/>
  <c r="G22" i="33"/>
  <c r="I22" i="33" s="1"/>
  <c r="K22" i="33" s="1"/>
  <c r="AN21" i="33"/>
  <c r="AK21" i="33"/>
  <c r="AD21" i="33"/>
  <c r="AB21" i="33"/>
  <c r="W21" i="33"/>
  <c r="Y21" i="33" s="1"/>
  <c r="AA21" i="33" s="1"/>
  <c r="O21" i="33"/>
  <c r="Q21" i="33" s="1"/>
  <c r="S21" i="33" s="1"/>
  <c r="G21" i="33"/>
  <c r="I21" i="33" s="1"/>
  <c r="K21" i="33" s="1"/>
  <c r="AN20" i="33"/>
  <c r="AK20" i="33"/>
  <c r="AD20" i="33"/>
  <c r="AB20" i="33"/>
  <c r="W20" i="33"/>
  <c r="Y20" i="33" s="1"/>
  <c r="AA20" i="33" s="1"/>
  <c r="O20" i="33"/>
  <c r="Q20" i="33" s="1"/>
  <c r="S20" i="33" s="1"/>
  <c r="G20" i="33"/>
  <c r="AN19" i="33"/>
  <c r="AK19" i="33"/>
  <c r="AD19" i="33"/>
  <c r="AB19" i="33"/>
  <c r="W19" i="33"/>
  <c r="Y19" i="33" s="1"/>
  <c r="AA19" i="33" s="1"/>
  <c r="O19" i="33"/>
  <c r="Q19" i="33" s="1"/>
  <c r="S19" i="33" s="1"/>
  <c r="G19" i="33"/>
  <c r="I19" i="33" s="1"/>
  <c r="K19" i="33" s="1"/>
  <c r="AN18" i="33"/>
  <c r="AK18" i="33"/>
  <c r="AD18" i="33"/>
  <c r="AB18" i="33"/>
  <c r="W18" i="33"/>
  <c r="Y18" i="33" s="1"/>
  <c r="AA18" i="33" s="1"/>
  <c r="O18" i="33"/>
  <c r="Q18" i="33" s="1"/>
  <c r="S18" i="33" s="1"/>
  <c r="G18" i="33"/>
  <c r="I18" i="33" s="1"/>
  <c r="K18" i="33" s="1"/>
  <c r="AN17" i="33"/>
  <c r="AK17" i="33"/>
  <c r="AD17" i="33"/>
  <c r="AB17" i="33"/>
  <c r="W17" i="33"/>
  <c r="Y17" i="33" s="1"/>
  <c r="AA17" i="33" s="1"/>
  <c r="O17" i="33"/>
  <c r="Q17" i="33" s="1"/>
  <c r="G17" i="33"/>
  <c r="I17" i="33" s="1"/>
  <c r="K17" i="33" s="1"/>
  <c r="AN16" i="33"/>
  <c r="AK16" i="33"/>
  <c r="AD16" i="33"/>
  <c r="AB16" i="33"/>
  <c r="W16" i="33"/>
  <c r="Y16" i="33" s="1"/>
  <c r="AA16" i="33" s="1"/>
  <c r="O16" i="33"/>
  <c r="Q16" i="33" s="1"/>
  <c r="S16" i="33" s="1"/>
  <c r="G16" i="33"/>
  <c r="AN15" i="33"/>
  <c r="AK15" i="33"/>
  <c r="AD15" i="33"/>
  <c r="AB15" i="33"/>
  <c r="W15" i="33"/>
  <c r="Y15" i="33" s="1"/>
  <c r="AA15" i="33" s="1"/>
  <c r="O15" i="33"/>
  <c r="Q15" i="33" s="1"/>
  <c r="S15" i="33" s="1"/>
  <c r="G15" i="33"/>
  <c r="I15" i="33" s="1"/>
  <c r="K15" i="33" s="1"/>
  <c r="AN14" i="33"/>
  <c r="AK14" i="33"/>
  <c r="AD14" i="33"/>
  <c r="AB14" i="33"/>
  <c r="W14" i="33"/>
  <c r="Y14" i="33" s="1"/>
  <c r="AA14" i="33" s="1"/>
  <c r="O14" i="33"/>
  <c r="Q14" i="33" s="1"/>
  <c r="S14" i="33" s="1"/>
  <c r="G14" i="33"/>
  <c r="I14" i="33" s="1"/>
  <c r="K14" i="33" s="1"/>
  <c r="AN13" i="33"/>
  <c r="AK13" i="33"/>
  <c r="AD13" i="33"/>
  <c r="AB13" i="33"/>
  <c r="W13" i="33"/>
  <c r="Y13" i="33" s="1"/>
  <c r="AA13" i="33" s="1"/>
  <c r="O13" i="33"/>
  <c r="Q13" i="33" s="1"/>
  <c r="S13" i="33" s="1"/>
  <c r="G13" i="33"/>
  <c r="AN12" i="33"/>
  <c r="AK12" i="33"/>
  <c r="AD12" i="33"/>
  <c r="AB12" i="33"/>
  <c r="W12" i="33"/>
  <c r="Y12" i="33" s="1"/>
  <c r="AA12" i="33" s="1"/>
  <c r="O12" i="33"/>
  <c r="Q12" i="33" s="1"/>
  <c r="S12" i="33" s="1"/>
  <c r="G12" i="33"/>
  <c r="I12" i="33" s="1"/>
  <c r="K12" i="33" s="1"/>
  <c r="AN11" i="33"/>
  <c r="AK11" i="33"/>
  <c r="AD11" i="33"/>
  <c r="AB11" i="33"/>
  <c r="W11" i="33"/>
  <c r="O11" i="33"/>
  <c r="Q11" i="33" s="1"/>
  <c r="S11" i="33" s="1"/>
  <c r="G11" i="33"/>
  <c r="I11" i="33" s="1"/>
  <c r="AN10" i="33"/>
  <c r="AK10" i="33"/>
  <c r="AD10" i="33"/>
  <c r="AB10" i="33"/>
  <c r="W10" i="33"/>
  <c r="Y10" i="33" s="1"/>
  <c r="AA10" i="33" s="1"/>
  <c r="O10" i="33"/>
  <c r="Q10" i="33" s="1"/>
  <c r="S10" i="33" s="1"/>
  <c r="G10" i="33"/>
  <c r="I10" i="33" s="1"/>
  <c r="K10" i="33" s="1"/>
  <c r="AN9" i="33"/>
  <c r="AK9" i="33"/>
  <c r="AD9" i="33"/>
  <c r="AB9" i="33"/>
  <c r="W9" i="33"/>
  <c r="Y9" i="33" s="1"/>
  <c r="O9" i="33"/>
  <c r="Q9" i="33" s="1"/>
  <c r="S9" i="33" s="1"/>
  <c r="G9" i="33"/>
  <c r="I9" i="33" s="1"/>
  <c r="K9" i="33" s="1"/>
  <c r="AM7" i="33"/>
  <c r="AJ7" i="33"/>
  <c r="AJ5" i="33" s="1"/>
  <c r="AI7" i="33"/>
  <c r="Z7" i="33"/>
  <c r="X7" i="33"/>
  <c r="X5" i="33" s="1"/>
  <c r="V7" i="33"/>
  <c r="U7" i="33"/>
  <c r="T7" i="33"/>
  <c r="R7" i="33"/>
  <c r="P7" i="33"/>
  <c r="N7" i="33"/>
  <c r="M7" i="33"/>
  <c r="L7" i="33"/>
  <c r="J7" i="33"/>
  <c r="H7" i="33"/>
  <c r="F7" i="33"/>
  <c r="E7" i="33"/>
  <c r="D7" i="33"/>
  <c r="N31" i="32"/>
  <c r="M31" i="32"/>
  <c r="L31" i="32"/>
  <c r="K31" i="32"/>
  <c r="I31" i="32"/>
  <c r="H31" i="32"/>
  <c r="G31" i="32"/>
  <c r="R30" i="32"/>
  <c r="Q30" i="32"/>
  <c r="J30" i="32"/>
  <c r="R29" i="32"/>
  <c r="Q29" i="32"/>
  <c r="J29" i="32"/>
  <c r="R28" i="32"/>
  <c r="Q28" i="32"/>
  <c r="J28" i="32"/>
  <c r="R27" i="32"/>
  <c r="Q27" i="32"/>
  <c r="J27" i="32"/>
  <c r="R26" i="32"/>
  <c r="Q26" i="32"/>
  <c r="J26" i="32"/>
  <c r="R25" i="32"/>
  <c r="Q25" i="32"/>
  <c r="J25" i="32"/>
  <c r="P24" i="32"/>
  <c r="P31" i="32" s="1"/>
  <c r="O24" i="32"/>
  <c r="O31" i="32" s="1"/>
  <c r="R23" i="32"/>
  <c r="Q23" i="32"/>
  <c r="J23" i="32"/>
  <c r="R22" i="32"/>
  <c r="Q22" i="32"/>
  <c r="J22" i="32"/>
  <c r="R21" i="32"/>
  <c r="Q21" i="32"/>
  <c r="J21" i="32"/>
  <c r="R20" i="32"/>
  <c r="Q20" i="32"/>
  <c r="J20" i="32"/>
  <c r="R19" i="32"/>
  <c r="Q19" i="32"/>
  <c r="J19" i="32"/>
  <c r="R18" i="32"/>
  <c r="Q18" i="32"/>
  <c r="J18" i="32"/>
  <c r="R17" i="32"/>
  <c r="Q17" i="32"/>
  <c r="J17" i="32"/>
  <c r="R16" i="32"/>
  <c r="Q16" i="32"/>
  <c r="J16" i="32"/>
  <c r="R15" i="32"/>
  <c r="Q15" i="32"/>
  <c r="J15" i="32"/>
  <c r="R14" i="32"/>
  <c r="Q14" i="32"/>
  <c r="J14" i="32"/>
  <c r="R13" i="32"/>
  <c r="Q13" i="32"/>
  <c r="J13" i="32"/>
  <c r="R12" i="32"/>
  <c r="Q12" i="32"/>
  <c r="J12" i="32"/>
  <c r="R11" i="32"/>
  <c r="Q11" i="32"/>
  <c r="J11" i="32"/>
  <c r="R10" i="32"/>
  <c r="Q10" i="32"/>
  <c r="J10" i="32"/>
  <c r="R9" i="32"/>
  <c r="Q9" i="32"/>
  <c r="J9" i="32"/>
  <c r="G38" i="23"/>
  <c r="J38" i="23" s="1"/>
  <c r="G37" i="23"/>
  <c r="J37" i="23" s="1"/>
  <c r="G35" i="23"/>
  <c r="J35" i="23" s="1"/>
  <c r="F34" i="23"/>
  <c r="E34" i="23"/>
  <c r="G33" i="23"/>
  <c r="J33" i="23" s="1"/>
  <c r="G32" i="23"/>
  <c r="J32" i="23" s="1"/>
  <c r="G31" i="23"/>
  <c r="J31" i="23" s="1"/>
  <c r="G30" i="23"/>
  <c r="J30" i="23" s="1"/>
  <c r="F29" i="23"/>
  <c r="E29" i="23"/>
  <c r="G28" i="23"/>
  <c r="J28" i="23" s="1"/>
  <c r="F27" i="23"/>
  <c r="F26" i="23" s="1"/>
  <c r="E27" i="23"/>
  <c r="I26" i="23"/>
  <c r="H26" i="23"/>
  <c r="G21" i="23"/>
  <c r="J21" i="23" s="1"/>
  <c r="G19" i="23"/>
  <c r="J19" i="23" s="1"/>
  <c r="G18" i="23"/>
  <c r="J18" i="23" s="1"/>
  <c r="G17" i="23"/>
  <c r="J17" i="23" s="1"/>
  <c r="G16" i="23"/>
  <c r="J16" i="23" s="1"/>
  <c r="G15" i="23"/>
  <c r="J15" i="23" s="1"/>
  <c r="G14" i="23"/>
  <c r="J14" i="23" s="1"/>
  <c r="I10" i="23"/>
  <c r="G11" i="23"/>
  <c r="J11" i="23" s="1"/>
  <c r="D23" i="22"/>
  <c r="E41" i="19"/>
  <c r="H41" i="19" s="1"/>
  <c r="E40" i="19"/>
  <c r="H40" i="19" s="1"/>
  <c r="E39" i="19"/>
  <c r="H39" i="19" s="1"/>
  <c r="E38" i="19"/>
  <c r="H38" i="19" s="1"/>
  <c r="G37" i="19"/>
  <c r="F37" i="19"/>
  <c r="C37" i="19"/>
  <c r="D37" i="19"/>
  <c r="E36" i="19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H28" i="19"/>
  <c r="G27" i="19"/>
  <c r="F27" i="19"/>
  <c r="D27" i="19"/>
  <c r="C27" i="19"/>
  <c r="E26" i="19"/>
  <c r="H26" i="19" s="1"/>
  <c r="E25" i="19"/>
  <c r="H25" i="19" s="1"/>
  <c r="E23" i="19"/>
  <c r="H23" i="19" s="1"/>
  <c r="E22" i="19"/>
  <c r="H22" i="19" s="1"/>
  <c r="E21" i="19"/>
  <c r="H21" i="19" s="1"/>
  <c r="E20" i="19"/>
  <c r="H20" i="19" s="1"/>
  <c r="E18" i="19"/>
  <c r="H18" i="19" s="1"/>
  <c r="E17" i="19"/>
  <c r="H17" i="19" s="1"/>
  <c r="E16" i="19"/>
  <c r="H16" i="19" s="1"/>
  <c r="E15" i="19"/>
  <c r="H15" i="19" s="1"/>
  <c r="E14" i="19"/>
  <c r="H14" i="19" s="1"/>
  <c r="E12" i="19"/>
  <c r="H12" i="19" s="1"/>
  <c r="E11" i="19"/>
  <c r="H11" i="19" s="1"/>
  <c r="H18" i="18"/>
  <c r="E18" i="18"/>
  <c r="H16" i="18"/>
  <c r="E16" i="18"/>
  <c r="H14" i="18"/>
  <c r="E14" i="18"/>
  <c r="H12" i="18"/>
  <c r="E12" i="18"/>
  <c r="I48" i="15"/>
  <c r="F10" i="23"/>
  <c r="I28" i="15"/>
  <c r="F28" i="15"/>
  <c r="I27" i="15"/>
  <c r="F27" i="15"/>
  <c r="I26" i="15"/>
  <c r="F26" i="15"/>
  <c r="I25" i="15"/>
  <c r="F25" i="15"/>
  <c r="H24" i="15"/>
  <c r="G24" i="15"/>
  <c r="E24" i="15"/>
  <c r="D24" i="15"/>
  <c r="I18" i="15"/>
  <c r="F18" i="15"/>
  <c r="F8" i="15"/>
  <c r="I8" i="15"/>
  <c r="Z60" i="10"/>
  <c r="U60" i="10"/>
  <c r="P60" i="10"/>
  <c r="AG51" i="10"/>
  <c r="P51" i="10"/>
  <c r="U44" i="10"/>
  <c r="AD31" i="10"/>
  <c r="AK27" i="10"/>
  <c r="AK26" i="10"/>
  <c r="AK23" i="10"/>
  <c r="AK19" i="10"/>
  <c r="AE15" i="10"/>
  <c r="G27" i="9"/>
  <c r="F27" i="9"/>
  <c r="G22" i="9"/>
  <c r="F22" i="9"/>
  <c r="G14" i="9"/>
  <c r="G9" i="9"/>
  <c r="F14" i="9"/>
  <c r="F9" i="9"/>
  <c r="G27" i="8"/>
  <c r="H27" i="8" s="1"/>
  <c r="G26" i="8"/>
  <c r="H26" i="8" s="1"/>
  <c r="G19" i="8"/>
  <c r="H19" i="8" s="1"/>
  <c r="G16" i="8"/>
  <c r="H16" i="8" s="1"/>
  <c r="G15" i="8"/>
  <c r="H15" i="8" s="1"/>
  <c r="G14" i="8"/>
  <c r="H14" i="8" s="1"/>
  <c r="G13" i="8"/>
  <c r="H13" i="8" s="1"/>
  <c r="G12" i="8"/>
  <c r="H12" i="8" s="1"/>
  <c r="Z66" i="7"/>
  <c r="S66" i="7" s="1"/>
  <c r="Z65" i="7"/>
  <c r="Z62" i="7"/>
  <c r="O62" i="7" s="1"/>
  <c r="Z61" i="7"/>
  <c r="S61" i="7" s="1"/>
  <c r="Z60" i="7"/>
  <c r="S60" i="7" s="1"/>
  <c r="S57" i="7"/>
  <c r="S56" i="7"/>
  <c r="Z55" i="7"/>
  <c r="S55" i="7" s="1"/>
  <c r="Z48" i="7"/>
  <c r="Z47" i="7"/>
  <c r="Z46" i="7"/>
  <c r="Z45" i="7"/>
  <c r="S45" i="7" s="1"/>
  <c r="Z44" i="7"/>
  <c r="O44" i="7" s="1"/>
  <c r="Z39" i="7"/>
  <c r="S39" i="7" s="1"/>
  <c r="Z38" i="7"/>
  <c r="O38" i="7" s="1"/>
  <c r="Z36" i="7"/>
  <c r="O36" i="7" s="1"/>
  <c r="Z35" i="7"/>
  <c r="O35" i="7" s="1"/>
  <c r="Z29" i="7"/>
  <c r="S29" i="7" s="1"/>
  <c r="Z28" i="7"/>
  <c r="Z26" i="7"/>
  <c r="S26" i="7" s="1"/>
  <c r="Z25" i="7"/>
  <c r="O25" i="7" s="1"/>
  <c r="Z20" i="7"/>
  <c r="Z17" i="7"/>
  <c r="S17" i="7" s="1"/>
  <c r="Z16" i="7"/>
  <c r="Z15" i="7"/>
  <c r="O15" i="7" s="1"/>
  <c r="Z14" i="7"/>
  <c r="Z13" i="7"/>
  <c r="O13" i="7" s="1"/>
  <c r="Y26" i="6"/>
  <c r="S76" i="5"/>
  <c r="S61" i="5"/>
  <c r="S56" i="5"/>
  <c r="S9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Z22" i="7"/>
  <c r="Z37" i="7"/>
  <c r="O37" i="7" s="1"/>
  <c r="Z40" i="7"/>
  <c r="O40" i="7" s="1"/>
  <c r="Z21" i="7"/>
  <c r="S21" i="7" s="1"/>
  <c r="Z24" i="7"/>
  <c r="G21" i="8"/>
  <c r="H21" i="8" s="1"/>
  <c r="Z23" i="7"/>
  <c r="S23" i="7" s="1"/>
  <c r="Z53" i="7"/>
  <c r="Z34" i="7"/>
  <c r="G20" i="8"/>
  <c r="H20" i="8" s="1"/>
  <c r="Z27" i="7"/>
  <c r="S27" i="7" s="1"/>
  <c r="Z54" i="7"/>
  <c r="G25" i="8"/>
  <c r="H25" i="8" s="1"/>
  <c r="E10" i="23"/>
  <c r="Z43" i="7"/>
  <c r="Z59" i="7"/>
  <c r="G19" i="19"/>
  <c r="H10" i="23"/>
  <c r="F19" i="19"/>
  <c r="Z58" i="7"/>
  <c r="J12" i="23"/>
  <c r="D19" i="15"/>
  <c r="B10" i="16" s="1"/>
  <c r="C19" i="19"/>
  <c r="D19" i="19"/>
  <c r="J36" i="23"/>
  <c r="AK44" i="10" l="1"/>
  <c r="U51" i="10"/>
  <c r="Z67" i="10"/>
  <c r="AK67" i="10" s="1"/>
  <c r="F19" i="15"/>
  <c r="S20" i="5"/>
  <c r="G16" i="42" s="1"/>
  <c r="G8" i="42" s="1"/>
  <c r="G32" i="42" s="1"/>
  <c r="S26" i="5"/>
  <c r="S46" i="5"/>
  <c r="S44" i="5" s="1"/>
  <c r="G11" i="8"/>
  <c r="H6" i="47"/>
  <c r="H5" i="47" s="1"/>
  <c r="F9" i="8"/>
  <c r="Z11" i="7"/>
  <c r="S11" i="7" s="1"/>
  <c r="H8" i="2"/>
  <c r="H29" i="2" s="1"/>
  <c r="B10" i="40"/>
  <c r="B34" i="40" s="1"/>
  <c r="G10" i="40"/>
  <c r="G34" i="40" s="1"/>
  <c r="AC282" i="33"/>
  <c r="AE282" i="33" s="1"/>
  <c r="AF282" i="33" s="1"/>
  <c r="AG282" i="33" s="1"/>
  <c r="AC172" i="33"/>
  <c r="AE172" i="33" s="1"/>
  <c r="AF172" i="33" s="1"/>
  <c r="AG172" i="33" s="1"/>
  <c r="S36" i="7"/>
  <c r="AC57" i="33"/>
  <c r="AE57" i="33" s="1"/>
  <c r="AF57" i="33" s="1"/>
  <c r="AG57" i="33" s="1"/>
  <c r="O45" i="7"/>
  <c r="AC221" i="33"/>
  <c r="AE221" i="33" s="1"/>
  <c r="AF221" i="33" s="1"/>
  <c r="AG221" i="33" s="1"/>
  <c r="O21" i="7"/>
  <c r="AC199" i="33"/>
  <c r="AE199" i="33" s="1"/>
  <c r="AF199" i="33" s="1"/>
  <c r="AG199" i="33" s="1"/>
  <c r="AC278" i="33"/>
  <c r="AE278" i="33" s="1"/>
  <c r="AF278" i="33" s="1"/>
  <c r="AG278" i="33" s="1"/>
  <c r="S40" i="7"/>
  <c r="G34" i="23"/>
  <c r="J34" i="23" s="1"/>
  <c r="AC174" i="33"/>
  <c r="AE174" i="33" s="1"/>
  <c r="AF174" i="33" s="1"/>
  <c r="AG174" i="33" s="1"/>
  <c r="AC222" i="33"/>
  <c r="AE222" i="33" s="1"/>
  <c r="AF222" i="33" s="1"/>
  <c r="AG222" i="33" s="1"/>
  <c r="AC165" i="33"/>
  <c r="AE165" i="33" s="1"/>
  <c r="AF165" i="33" s="1"/>
  <c r="AG165" i="33" s="1"/>
  <c r="AC93" i="33"/>
  <c r="AE93" i="33" s="1"/>
  <c r="AF93" i="33" s="1"/>
  <c r="AG93" i="33" s="1"/>
  <c r="I222" i="33"/>
  <c r="K222" i="33" s="1"/>
  <c r="S35" i="7"/>
  <c r="AC106" i="33"/>
  <c r="AE106" i="33" s="1"/>
  <c r="AF106" i="33" s="1"/>
  <c r="AG106" i="33" s="1"/>
  <c r="AC98" i="33"/>
  <c r="AE98" i="33" s="1"/>
  <c r="AF98" i="33" s="1"/>
  <c r="AG98" i="33" s="1"/>
  <c r="G23" i="8"/>
  <c r="H23" i="8" s="1"/>
  <c r="AC88" i="33"/>
  <c r="AE88" i="33" s="1"/>
  <c r="AF88" i="33" s="1"/>
  <c r="AG88" i="33" s="1"/>
  <c r="AC142" i="33"/>
  <c r="AE142" i="33" s="1"/>
  <c r="AF142" i="33" s="1"/>
  <c r="AG142" i="33" s="1"/>
  <c r="I199" i="33"/>
  <c r="K199" i="33" s="1"/>
  <c r="AC94" i="33"/>
  <c r="AE94" i="33" s="1"/>
  <c r="AF94" i="33" s="1"/>
  <c r="AG94" i="33" s="1"/>
  <c r="AC180" i="33"/>
  <c r="AE180" i="33" s="1"/>
  <c r="AF180" i="33" s="1"/>
  <c r="AG180" i="33" s="1"/>
  <c r="AC20" i="33"/>
  <c r="AE20" i="33" s="1"/>
  <c r="AF20" i="33" s="1"/>
  <c r="AG20" i="33" s="1"/>
  <c r="AC164" i="33"/>
  <c r="AE164" i="33" s="1"/>
  <c r="AF164" i="33" s="1"/>
  <c r="AG164" i="33" s="1"/>
  <c r="AC225" i="33"/>
  <c r="AE225" i="33" s="1"/>
  <c r="AF225" i="33" s="1"/>
  <c r="AG225" i="33" s="1"/>
  <c r="AC236" i="33"/>
  <c r="AE236" i="33" s="1"/>
  <c r="AF236" i="33" s="1"/>
  <c r="AG236" i="33" s="1"/>
  <c r="AC247" i="33"/>
  <c r="AE247" i="33" s="1"/>
  <c r="AF247" i="33" s="1"/>
  <c r="AG247" i="33" s="1"/>
  <c r="AC256" i="33"/>
  <c r="AE256" i="33" s="1"/>
  <c r="AF256" i="33" s="1"/>
  <c r="AG256" i="33" s="1"/>
  <c r="AC258" i="33"/>
  <c r="AE258" i="33" s="1"/>
  <c r="AF258" i="33" s="1"/>
  <c r="AG258" i="33" s="1"/>
  <c r="G8" i="2"/>
  <c r="AC190" i="33"/>
  <c r="AE190" i="33" s="1"/>
  <c r="AF190" i="33" s="1"/>
  <c r="AG190" i="33" s="1"/>
  <c r="O55" i="7"/>
  <c r="I278" i="33"/>
  <c r="K278" i="33" s="1"/>
  <c r="AC153" i="33"/>
  <c r="AE153" i="33" s="1"/>
  <c r="AF153" i="33" s="1"/>
  <c r="AG153" i="33" s="1"/>
  <c r="V49" i="6"/>
  <c r="C10" i="40"/>
  <c r="C34" i="40" s="1"/>
  <c r="F20" i="9"/>
  <c r="F37" i="9" s="1"/>
  <c r="AC118" i="33"/>
  <c r="AE118" i="33" s="1"/>
  <c r="AF118" i="33" s="1"/>
  <c r="AG118" i="33" s="1"/>
  <c r="AC175" i="33"/>
  <c r="AE175" i="33" s="1"/>
  <c r="AF175" i="33" s="1"/>
  <c r="AG175" i="33" s="1"/>
  <c r="I174" i="33"/>
  <c r="K174" i="33" s="1"/>
  <c r="AC89" i="33"/>
  <c r="AE89" i="33" s="1"/>
  <c r="AF89" i="33" s="1"/>
  <c r="AG89" i="33" s="1"/>
  <c r="AA29" i="6"/>
  <c r="E27" i="19"/>
  <c r="H27" i="19" s="1"/>
  <c r="AC173" i="33"/>
  <c r="AE173" i="33" s="1"/>
  <c r="AF173" i="33" s="1"/>
  <c r="AG173" i="33" s="1"/>
  <c r="AC115" i="33"/>
  <c r="AE115" i="33" s="1"/>
  <c r="AF115" i="33" s="1"/>
  <c r="AG115" i="33" s="1"/>
  <c r="S62" i="7"/>
  <c r="AC39" i="33"/>
  <c r="AE39" i="33" s="1"/>
  <c r="AF39" i="33" s="1"/>
  <c r="AG39" i="33" s="1"/>
  <c r="Q98" i="33"/>
  <c r="S98" i="33" s="1"/>
  <c r="I106" i="33"/>
  <c r="K106" i="33" s="1"/>
  <c r="AC160" i="33"/>
  <c r="AE160" i="33" s="1"/>
  <c r="AF160" i="33" s="1"/>
  <c r="AG160" i="33" s="1"/>
  <c r="AC201" i="33"/>
  <c r="AE201" i="33" s="1"/>
  <c r="AF201" i="33" s="1"/>
  <c r="AG201" i="33" s="1"/>
  <c r="AC65" i="33"/>
  <c r="AE65" i="33" s="1"/>
  <c r="AF65" i="33" s="1"/>
  <c r="AG65" i="33" s="1"/>
  <c r="AC239" i="33"/>
  <c r="AE239" i="33" s="1"/>
  <c r="AF239" i="33" s="1"/>
  <c r="AG239" i="33" s="1"/>
  <c r="AC161" i="33"/>
  <c r="AE161" i="33" s="1"/>
  <c r="AF161" i="33" s="1"/>
  <c r="AG161" i="33" s="1"/>
  <c r="AC64" i="33"/>
  <c r="AE64" i="33" s="1"/>
  <c r="AF64" i="33" s="1"/>
  <c r="AG64" i="33" s="1"/>
  <c r="AC205" i="33"/>
  <c r="AE205" i="33" s="1"/>
  <c r="AF205" i="33" s="1"/>
  <c r="AG205" i="33" s="1"/>
  <c r="AD310" i="33"/>
  <c r="AC58" i="33"/>
  <c r="AE58" i="33" s="1"/>
  <c r="AF58" i="33" s="1"/>
  <c r="AG58" i="33" s="1"/>
  <c r="AC113" i="33"/>
  <c r="AE113" i="33" s="1"/>
  <c r="AF113" i="33" s="1"/>
  <c r="AG113" i="33" s="1"/>
  <c r="G20" i="9"/>
  <c r="AC196" i="33"/>
  <c r="AE196" i="33" s="1"/>
  <c r="AF196" i="33" s="1"/>
  <c r="AG196" i="33" s="1"/>
  <c r="G11" i="2"/>
  <c r="L46" i="10"/>
  <c r="AC117" i="33"/>
  <c r="AE117" i="33" s="1"/>
  <c r="AF117" i="33" s="1"/>
  <c r="AG117" i="33" s="1"/>
  <c r="AC82" i="33"/>
  <c r="AE82" i="33" s="1"/>
  <c r="AF82" i="33" s="1"/>
  <c r="AG82" i="33" s="1"/>
  <c r="AC26" i="33"/>
  <c r="AE26" i="33" s="1"/>
  <c r="AF26" i="33" s="1"/>
  <c r="AG26" i="33" s="1"/>
  <c r="AC48" i="33"/>
  <c r="AE48" i="33" s="1"/>
  <c r="AF48" i="33" s="1"/>
  <c r="AG48" i="33" s="1"/>
  <c r="AC47" i="33"/>
  <c r="AE47" i="33" s="1"/>
  <c r="AF47" i="33" s="1"/>
  <c r="AG47" i="33" s="1"/>
  <c r="AC274" i="33"/>
  <c r="AE274" i="33" s="1"/>
  <c r="AF274" i="33" s="1"/>
  <c r="AG274" i="33" s="1"/>
  <c r="AC204" i="33"/>
  <c r="AE204" i="33" s="1"/>
  <c r="AF204" i="33" s="1"/>
  <c r="AG204" i="33" s="1"/>
  <c r="AC123" i="33"/>
  <c r="AE123" i="33" s="1"/>
  <c r="AF123" i="33" s="1"/>
  <c r="AG123" i="33" s="1"/>
  <c r="I282" i="33"/>
  <c r="K282" i="33" s="1"/>
  <c r="AC234" i="33"/>
  <c r="AE234" i="33" s="1"/>
  <c r="AF234" i="33" s="1"/>
  <c r="AG234" i="33" s="1"/>
  <c r="S42" i="5"/>
  <c r="S39" i="5" s="1"/>
  <c r="AC25" i="33"/>
  <c r="AE25" i="33" s="1"/>
  <c r="AF25" i="33" s="1"/>
  <c r="AG25" i="33" s="1"/>
  <c r="I236" i="33"/>
  <c r="K236" i="33" s="1"/>
  <c r="AC192" i="33"/>
  <c r="AE192" i="33" s="1"/>
  <c r="AF192" i="33" s="1"/>
  <c r="AG192" i="33" s="1"/>
  <c r="S9" i="32"/>
  <c r="AC72" i="33"/>
  <c r="AE72" i="33" s="1"/>
  <c r="AF72" i="33" s="1"/>
  <c r="AG72" i="33" s="1"/>
  <c r="AC127" i="33"/>
  <c r="AE127" i="33" s="1"/>
  <c r="AF127" i="33" s="1"/>
  <c r="AG127" i="33" s="1"/>
  <c r="S15" i="7"/>
  <c r="O61" i="7"/>
  <c r="Q258" i="33"/>
  <c r="S258" i="33" s="1"/>
  <c r="AC193" i="33"/>
  <c r="AE193" i="33" s="1"/>
  <c r="AF193" i="33" s="1"/>
  <c r="AG193" i="33" s="1"/>
  <c r="AC259" i="33"/>
  <c r="AE259" i="33" s="1"/>
  <c r="AF259" i="33" s="1"/>
  <c r="AG259" i="33" s="1"/>
  <c r="AC27" i="33"/>
  <c r="AE27" i="33" s="1"/>
  <c r="AF27" i="33" s="1"/>
  <c r="AG27" i="33" s="1"/>
  <c r="AC163" i="33"/>
  <c r="AE163" i="33" s="1"/>
  <c r="AF163" i="33" s="1"/>
  <c r="AG163" i="33" s="1"/>
  <c r="AC12" i="33"/>
  <c r="AE12" i="33" s="1"/>
  <c r="AF12" i="33" s="1"/>
  <c r="AG12" i="33" s="1"/>
  <c r="AC91" i="33"/>
  <c r="AE91" i="33" s="1"/>
  <c r="AF91" i="33" s="1"/>
  <c r="AG91" i="33" s="1"/>
  <c r="G10" i="43"/>
  <c r="B11" i="41" s="1"/>
  <c r="E11" i="41" s="1"/>
  <c r="AC70" i="33"/>
  <c r="AE70" i="33" s="1"/>
  <c r="AF70" i="33" s="1"/>
  <c r="AG70" i="33" s="1"/>
  <c r="O26" i="7"/>
  <c r="AC171" i="33"/>
  <c r="AE171" i="33" s="1"/>
  <c r="AF171" i="33" s="1"/>
  <c r="AG171" i="33" s="1"/>
  <c r="AC284" i="33"/>
  <c r="AE284" i="33" s="1"/>
  <c r="AF284" i="33" s="1"/>
  <c r="AG284" i="33" s="1"/>
  <c r="AC275" i="33"/>
  <c r="AE275" i="33" s="1"/>
  <c r="AF275" i="33" s="1"/>
  <c r="AG275" i="33" s="1"/>
  <c r="AC181" i="33"/>
  <c r="AE181" i="33" s="1"/>
  <c r="AF181" i="33" s="1"/>
  <c r="AG181" i="33" s="1"/>
  <c r="I64" i="33"/>
  <c r="K64" i="33" s="1"/>
  <c r="I65" i="33"/>
  <c r="K65" i="33" s="1"/>
  <c r="AC68" i="33"/>
  <c r="AE68" i="33" s="1"/>
  <c r="AF68" i="33" s="1"/>
  <c r="AG68" i="33" s="1"/>
  <c r="AC207" i="33"/>
  <c r="AE207" i="33" s="1"/>
  <c r="AF207" i="33" s="1"/>
  <c r="AG207" i="33" s="1"/>
  <c r="I239" i="33"/>
  <c r="K239" i="33" s="1"/>
  <c r="AC240" i="33"/>
  <c r="AE240" i="33" s="1"/>
  <c r="AF240" i="33" s="1"/>
  <c r="AG240" i="33" s="1"/>
  <c r="AK310" i="33"/>
  <c r="AC283" i="33"/>
  <c r="AE283" i="33" s="1"/>
  <c r="AF283" i="33" s="1"/>
  <c r="AG283" i="33" s="1"/>
  <c r="AC97" i="33"/>
  <c r="AE97" i="33" s="1"/>
  <c r="AF97" i="33" s="1"/>
  <c r="AG97" i="33" s="1"/>
  <c r="AC290" i="33"/>
  <c r="AE290" i="33" s="1"/>
  <c r="AF290" i="33" s="1"/>
  <c r="AG290" i="33" s="1"/>
  <c r="AC238" i="33"/>
  <c r="AE238" i="33" s="1"/>
  <c r="AF238" i="33" s="1"/>
  <c r="AG238" i="33" s="1"/>
  <c r="AC101" i="33"/>
  <c r="AE101" i="33" s="1"/>
  <c r="AF101" i="33" s="1"/>
  <c r="AG101" i="33" s="1"/>
  <c r="AC73" i="33"/>
  <c r="AE73" i="33" s="1"/>
  <c r="AF73" i="33" s="1"/>
  <c r="AG73" i="33" s="1"/>
  <c r="AC76" i="33"/>
  <c r="AE76" i="33" s="1"/>
  <c r="AF76" i="33" s="1"/>
  <c r="AG76" i="33" s="1"/>
  <c r="AC60" i="33"/>
  <c r="AE60" i="33" s="1"/>
  <c r="AF60" i="33" s="1"/>
  <c r="AG60" i="33" s="1"/>
  <c r="AC33" i="33"/>
  <c r="AE33" i="33" s="1"/>
  <c r="AF33" i="33" s="1"/>
  <c r="AG33" i="33" s="1"/>
  <c r="AC279" i="33"/>
  <c r="AE279" i="33" s="1"/>
  <c r="AF279" i="33" s="1"/>
  <c r="AG279" i="33" s="1"/>
  <c r="I225" i="33"/>
  <c r="K225" i="33" s="1"/>
  <c r="AC183" i="33"/>
  <c r="AE183" i="33" s="1"/>
  <c r="AF183" i="33" s="1"/>
  <c r="AG183" i="33" s="1"/>
  <c r="AC177" i="33"/>
  <c r="AE177" i="33" s="1"/>
  <c r="AF177" i="33" s="1"/>
  <c r="AG177" i="33" s="1"/>
  <c r="AC140" i="33"/>
  <c r="AE140" i="33" s="1"/>
  <c r="AF140" i="33" s="1"/>
  <c r="AG140" i="33" s="1"/>
  <c r="AC176" i="33"/>
  <c r="AE176" i="33" s="1"/>
  <c r="AF176" i="33" s="1"/>
  <c r="AG176" i="33" s="1"/>
  <c r="AC130" i="33"/>
  <c r="AE130" i="33" s="1"/>
  <c r="AF130" i="33" s="1"/>
  <c r="AG130" i="33" s="1"/>
  <c r="AC178" i="33"/>
  <c r="AE178" i="33" s="1"/>
  <c r="AF178" i="33" s="1"/>
  <c r="AG178" i="33" s="1"/>
  <c r="O29" i="7"/>
  <c r="AC28" i="33"/>
  <c r="AE28" i="33" s="1"/>
  <c r="AF28" i="33" s="1"/>
  <c r="AG28" i="33" s="1"/>
  <c r="AC144" i="33"/>
  <c r="AE144" i="33" s="1"/>
  <c r="AF144" i="33" s="1"/>
  <c r="AG144" i="33" s="1"/>
  <c r="I207" i="33"/>
  <c r="K207" i="33" s="1"/>
  <c r="AC223" i="33"/>
  <c r="AE223" i="33" s="1"/>
  <c r="AF223" i="33" s="1"/>
  <c r="AG223" i="33" s="1"/>
  <c r="F10" i="40"/>
  <c r="F34" i="40" s="1"/>
  <c r="AC141" i="33"/>
  <c r="AE141" i="33" s="1"/>
  <c r="AF141" i="33" s="1"/>
  <c r="AG141" i="33" s="1"/>
  <c r="AC139" i="33"/>
  <c r="AE139" i="33" s="1"/>
  <c r="AF139" i="33" s="1"/>
  <c r="AG139" i="33" s="1"/>
  <c r="G310" i="33"/>
  <c r="C9" i="41"/>
  <c r="C29" i="41" s="1"/>
  <c r="AC99" i="33"/>
  <c r="AE99" i="33" s="1"/>
  <c r="AF99" i="33" s="1"/>
  <c r="AG99" i="33" s="1"/>
  <c r="AC301" i="33"/>
  <c r="AE301" i="33" s="1"/>
  <c r="AF301" i="33" s="1"/>
  <c r="AG301" i="33" s="1"/>
  <c r="AC53" i="33"/>
  <c r="AE53" i="33" s="1"/>
  <c r="AF53" i="33" s="1"/>
  <c r="AG53" i="33" s="1"/>
  <c r="AC152" i="33"/>
  <c r="AE152" i="33" s="1"/>
  <c r="AF152" i="33" s="1"/>
  <c r="AG152" i="33" s="1"/>
  <c r="O39" i="7"/>
  <c r="I39" i="33"/>
  <c r="K39" i="33" s="1"/>
  <c r="AC169" i="33"/>
  <c r="AE169" i="33" s="1"/>
  <c r="AF169" i="33" s="1"/>
  <c r="AG169" i="33" s="1"/>
  <c r="AC50" i="33"/>
  <c r="AE50" i="33" s="1"/>
  <c r="AF50" i="33" s="1"/>
  <c r="AG50" i="33" s="1"/>
  <c r="S13" i="7"/>
  <c r="AC79" i="33"/>
  <c r="AE79" i="33" s="1"/>
  <c r="AF79" i="33" s="1"/>
  <c r="AG79" i="33" s="1"/>
  <c r="O23" i="7"/>
  <c r="AC253" i="33"/>
  <c r="AE253" i="33" s="1"/>
  <c r="AF253" i="33" s="1"/>
  <c r="AG253" i="33" s="1"/>
  <c r="AC111" i="33"/>
  <c r="AE111" i="33" s="1"/>
  <c r="AF111" i="33" s="1"/>
  <c r="AG111" i="33" s="1"/>
  <c r="I165" i="33"/>
  <c r="K165" i="33" s="1"/>
  <c r="I164" i="33"/>
  <c r="K164" i="33" s="1"/>
  <c r="AC305" i="33"/>
  <c r="AE305" i="33" s="1"/>
  <c r="AF305" i="33" s="1"/>
  <c r="AG305" i="33" s="1"/>
  <c r="AC45" i="33"/>
  <c r="AE45" i="33" s="1"/>
  <c r="AF45" i="33" s="1"/>
  <c r="AG45" i="33" s="1"/>
  <c r="AC56" i="33"/>
  <c r="AE56" i="33" s="1"/>
  <c r="AF56" i="33" s="1"/>
  <c r="AG56" i="33" s="1"/>
  <c r="AC87" i="33"/>
  <c r="AE87" i="33" s="1"/>
  <c r="AF87" i="33" s="1"/>
  <c r="AG87" i="33" s="1"/>
  <c r="AC189" i="33"/>
  <c r="AE189" i="33" s="1"/>
  <c r="AF189" i="33" s="1"/>
  <c r="AG189" i="33" s="1"/>
  <c r="AC150" i="33"/>
  <c r="AE150" i="33" s="1"/>
  <c r="AF150" i="33" s="1"/>
  <c r="AG150" i="33" s="1"/>
  <c r="AC263" i="33"/>
  <c r="AE263" i="33" s="1"/>
  <c r="AF263" i="33" s="1"/>
  <c r="AG263" i="33" s="1"/>
  <c r="AC254" i="33"/>
  <c r="AE254" i="33" s="1"/>
  <c r="AF254" i="33" s="1"/>
  <c r="AG254" i="33" s="1"/>
  <c r="AC125" i="33"/>
  <c r="AE125" i="33" s="1"/>
  <c r="AF125" i="33" s="1"/>
  <c r="AG125" i="33" s="1"/>
  <c r="AC85" i="33"/>
  <c r="AE85" i="33" s="1"/>
  <c r="AF85" i="33" s="1"/>
  <c r="AG85" i="33" s="1"/>
  <c r="AC41" i="33"/>
  <c r="AE41" i="33" s="1"/>
  <c r="AF41" i="33" s="1"/>
  <c r="AG41" i="33" s="1"/>
  <c r="AC300" i="33"/>
  <c r="AE300" i="33" s="1"/>
  <c r="AF300" i="33" s="1"/>
  <c r="AG300" i="33" s="1"/>
  <c r="AC200" i="33"/>
  <c r="AE200" i="33" s="1"/>
  <c r="AF200" i="33" s="1"/>
  <c r="AG200" i="33" s="1"/>
  <c r="AC217" i="33"/>
  <c r="AE217" i="33" s="1"/>
  <c r="AF217" i="33" s="1"/>
  <c r="AG217" i="33" s="1"/>
  <c r="AC133" i="33"/>
  <c r="AE133" i="33" s="1"/>
  <c r="AF133" i="33" s="1"/>
  <c r="AG133" i="33" s="1"/>
  <c r="AC100" i="33"/>
  <c r="AE100" i="33" s="1"/>
  <c r="AF100" i="33" s="1"/>
  <c r="AG100" i="33" s="1"/>
  <c r="AC267" i="33"/>
  <c r="AE267" i="33" s="1"/>
  <c r="AF267" i="33" s="1"/>
  <c r="AG267" i="33" s="1"/>
  <c r="AC62" i="33"/>
  <c r="AE62" i="33" s="1"/>
  <c r="AF62" i="33" s="1"/>
  <c r="AG62" i="33" s="1"/>
  <c r="AC69" i="33"/>
  <c r="AE69" i="33" s="1"/>
  <c r="AF69" i="33" s="1"/>
  <c r="AG69" i="33" s="1"/>
  <c r="AC78" i="33"/>
  <c r="AE78" i="33" s="1"/>
  <c r="AF78" i="33" s="1"/>
  <c r="AG78" i="33" s="1"/>
  <c r="AC43" i="33"/>
  <c r="AE43" i="33" s="1"/>
  <c r="AF43" i="33" s="1"/>
  <c r="AG43" i="33" s="1"/>
  <c r="AC198" i="33"/>
  <c r="AE198" i="33" s="1"/>
  <c r="AF198" i="33" s="1"/>
  <c r="AG198" i="33" s="1"/>
  <c r="AC232" i="33"/>
  <c r="AE232" i="33" s="1"/>
  <c r="AF232" i="33" s="1"/>
  <c r="AG232" i="33" s="1"/>
  <c r="F8" i="42"/>
  <c r="F32" i="42" s="1"/>
  <c r="AC280" i="33"/>
  <c r="AE280" i="33" s="1"/>
  <c r="AF280" i="33" s="1"/>
  <c r="AG280" i="33" s="1"/>
  <c r="AC151" i="33"/>
  <c r="AE151" i="33" s="1"/>
  <c r="AF151" i="33" s="1"/>
  <c r="AG151" i="33" s="1"/>
  <c r="AC302" i="33"/>
  <c r="AE302" i="33" s="1"/>
  <c r="AF302" i="33" s="1"/>
  <c r="AG302" i="33" s="1"/>
  <c r="AC245" i="33"/>
  <c r="AE245" i="33" s="1"/>
  <c r="AF245" i="33" s="1"/>
  <c r="AG245" i="33" s="1"/>
  <c r="AC159" i="33"/>
  <c r="AE159" i="33" s="1"/>
  <c r="AF159" i="33" s="1"/>
  <c r="AG159" i="33" s="1"/>
  <c r="AC31" i="33"/>
  <c r="AE31" i="33" s="1"/>
  <c r="AF31" i="33" s="1"/>
  <c r="AG31" i="33" s="1"/>
  <c r="AC291" i="33"/>
  <c r="AE291" i="33" s="1"/>
  <c r="AF291" i="33" s="1"/>
  <c r="AG291" i="33" s="1"/>
  <c r="AC269" i="33"/>
  <c r="AE269" i="33" s="1"/>
  <c r="AF269" i="33" s="1"/>
  <c r="AG269" i="33" s="1"/>
  <c r="O27" i="7"/>
  <c r="AC96" i="33"/>
  <c r="AE96" i="33" s="1"/>
  <c r="AF96" i="33" s="1"/>
  <c r="AG96" i="33" s="1"/>
  <c r="AC212" i="33"/>
  <c r="AE212" i="33" s="1"/>
  <c r="AF212" i="33" s="1"/>
  <c r="AG212" i="33" s="1"/>
  <c r="AC37" i="33"/>
  <c r="AE37" i="33" s="1"/>
  <c r="AF37" i="33" s="1"/>
  <c r="AG37" i="33" s="1"/>
  <c r="AC15" i="33"/>
  <c r="AE15" i="33" s="1"/>
  <c r="AF15" i="33" s="1"/>
  <c r="AG15" i="33" s="1"/>
  <c r="AC35" i="33"/>
  <c r="AE35" i="33" s="1"/>
  <c r="AF35" i="33" s="1"/>
  <c r="AG35" i="33" s="1"/>
  <c r="Y310" i="33"/>
  <c r="I119" i="33"/>
  <c r="K119" i="33" s="1"/>
  <c r="AC119" i="33"/>
  <c r="AE119" i="33" s="1"/>
  <c r="AF119" i="33" s="1"/>
  <c r="AG119" i="33" s="1"/>
  <c r="Y152" i="33"/>
  <c r="AA152" i="33" s="1"/>
  <c r="AC209" i="33"/>
  <c r="AE209" i="33" s="1"/>
  <c r="AF209" i="33" s="1"/>
  <c r="AG209" i="33" s="1"/>
  <c r="I205" i="33"/>
  <c r="K205" i="33" s="1"/>
  <c r="AC206" i="33"/>
  <c r="AE206" i="33" s="1"/>
  <c r="AF206" i="33" s="1"/>
  <c r="AG206" i="33" s="1"/>
  <c r="AC148" i="33"/>
  <c r="AE148" i="33" s="1"/>
  <c r="AF148" i="33" s="1"/>
  <c r="AG148" i="33" s="1"/>
  <c r="I56" i="33"/>
  <c r="K56" i="33" s="1"/>
  <c r="F24" i="15"/>
  <c r="I24" i="15"/>
  <c r="AA242" i="33"/>
  <c r="AA310" i="33" s="1"/>
  <c r="AC137" i="33"/>
  <c r="AE137" i="33" s="1"/>
  <c r="AF137" i="33" s="1"/>
  <c r="AG137" i="33" s="1"/>
  <c r="AC107" i="33"/>
  <c r="AE107" i="33" s="1"/>
  <c r="AF107" i="33" s="1"/>
  <c r="AG107" i="33" s="1"/>
  <c r="AC104" i="33"/>
  <c r="AE104" i="33" s="1"/>
  <c r="AF104" i="33" s="1"/>
  <c r="AG104" i="33" s="1"/>
  <c r="AC277" i="33"/>
  <c r="AE277" i="33" s="1"/>
  <c r="AF277" i="33" s="1"/>
  <c r="AG277" i="33" s="1"/>
  <c r="I283" i="33"/>
  <c r="K283" i="33" s="1"/>
  <c r="AC122" i="33"/>
  <c r="AE122" i="33" s="1"/>
  <c r="AF122" i="33" s="1"/>
  <c r="AG122" i="33" s="1"/>
  <c r="Q45" i="33"/>
  <c r="S45" i="33" s="1"/>
  <c r="I49" i="33"/>
  <c r="K49" i="33" s="1"/>
  <c r="AC49" i="33"/>
  <c r="AE49" i="33" s="1"/>
  <c r="AF49" i="33" s="1"/>
  <c r="AG49" i="33" s="1"/>
  <c r="Y53" i="33"/>
  <c r="AA53" i="33" s="1"/>
  <c r="Y54" i="33"/>
  <c r="AA54" i="33" s="1"/>
  <c r="AC54" i="33"/>
  <c r="AE54" i="33" s="1"/>
  <c r="AF54" i="33" s="1"/>
  <c r="AG54" i="33" s="1"/>
  <c r="I67" i="33"/>
  <c r="K67" i="33" s="1"/>
  <c r="AC67" i="33"/>
  <c r="AE67" i="33" s="1"/>
  <c r="AF67" i="33" s="1"/>
  <c r="AG67" i="33" s="1"/>
  <c r="Q157" i="33"/>
  <c r="S157" i="33" s="1"/>
  <c r="AC157" i="33"/>
  <c r="AE157" i="33" s="1"/>
  <c r="AF157" i="33" s="1"/>
  <c r="AG157" i="33" s="1"/>
  <c r="I187" i="33"/>
  <c r="K187" i="33" s="1"/>
  <c r="AC187" i="33"/>
  <c r="AE187" i="33" s="1"/>
  <c r="AF187" i="33" s="1"/>
  <c r="AG187" i="33" s="1"/>
  <c r="AC244" i="33"/>
  <c r="AE244" i="33" s="1"/>
  <c r="AF244" i="33" s="1"/>
  <c r="AG244" i="33" s="1"/>
  <c r="I103" i="33"/>
  <c r="K103" i="33" s="1"/>
  <c r="AC103" i="33"/>
  <c r="AE103" i="33" s="1"/>
  <c r="AF103" i="33" s="1"/>
  <c r="AG103" i="33" s="1"/>
  <c r="Q276" i="33"/>
  <c r="S276" i="33" s="1"/>
  <c r="AC276" i="33"/>
  <c r="AE276" i="33" s="1"/>
  <c r="AF276" i="33" s="1"/>
  <c r="AG276" i="33" s="1"/>
  <c r="Q297" i="33"/>
  <c r="S297" i="33" s="1"/>
  <c r="AC297" i="33"/>
  <c r="AE297" i="33" s="1"/>
  <c r="AF297" i="33" s="1"/>
  <c r="AG297" i="33" s="1"/>
  <c r="D10" i="40"/>
  <c r="D34" i="40" s="1"/>
  <c r="K240" i="33"/>
  <c r="K310" i="33" s="1"/>
  <c r="I310" i="33"/>
  <c r="I20" i="33"/>
  <c r="K20" i="33" s="1"/>
  <c r="S20" i="7"/>
  <c r="O20" i="7"/>
  <c r="AC16" i="33"/>
  <c r="AE16" i="33" s="1"/>
  <c r="AF16" i="33" s="1"/>
  <c r="AG16" i="33" s="1"/>
  <c r="I16" i="33"/>
  <c r="K16" i="33" s="1"/>
  <c r="AC17" i="33"/>
  <c r="AE17" i="33" s="1"/>
  <c r="AF17" i="33" s="1"/>
  <c r="AG17" i="33" s="1"/>
  <c r="Q47" i="33"/>
  <c r="S47" i="33" s="1"/>
  <c r="AC63" i="33"/>
  <c r="AE63" i="33" s="1"/>
  <c r="AF63" i="33" s="1"/>
  <c r="AG63" i="33" s="1"/>
  <c r="Y158" i="33"/>
  <c r="AA158" i="33" s="1"/>
  <c r="AC158" i="33"/>
  <c r="AE158" i="33" s="1"/>
  <c r="AF158" i="33" s="1"/>
  <c r="AG158" i="33" s="1"/>
  <c r="Y216" i="33"/>
  <c r="AA216" i="33" s="1"/>
  <c r="AC216" i="33"/>
  <c r="AE216" i="33" s="1"/>
  <c r="AF216" i="33" s="1"/>
  <c r="AG216" i="33" s="1"/>
  <c r="I226" i="33"/>
  <c r="K226" i="33" s="1"/>
  <c r="AC226" i="33"/>
  <c r="AE226" i="33" s="1"/>
  <c r="AF226" i="33" s="1"/>
  <c r="AG226" i="33" s="1"/>
  <c r="I136" i="33"/>
  <c r="K136" i="33" s="1"/>
  <c r="AC136" i="33"/>
  <c r="AE136" i="33" s="1"/>
  <c r="AF136" i="33" s="1"/>
  <c r="AG136" i="33" s="1"/>
  <c r="AC11" i="33"/>
  <c r="AE11" i="33" s="1"/>
  <c r="AF11" i="33" s="1"/>
  <c r="AG11" i="33" s="1"/>
  <c r="Y186" i="33"/>
  <c r="AA186" i="33" s="1"/>
  <c r="AC186" i="33"/>
  <c r="AE186" i="33" s="1"/>
  <c r="AF186" i="33" s="1"/>
  <c r="AG186" i="33" s="1"/>
  <c r="S22" i="7"/>
  <c r="O22" i="7"/>
  <c r="Y215" i="33"/>
  <c r="AA215" i="33" s="1"/>
  <c r="AC215" i="33"/>
  <c r="AE215" i="33" s="1"/>
  <c r="AF215" i="33" s="1"/>
  <c r="AG215" i="33" s="1"/>
  <c r="AC149" i="33"/>
  <c r="AE149" i="33" s="1"/>
  <c r="AF149" i="33" s="1"/>
  <c r="AG149" i="33" s="1"/>
  <c r="W310" i="33"/>
  <c r="D8" i="2"/>
  <c r="AC38" i="33"/>
  <c r="AE38" i="33" s="1"/>
  <c r="AF38" i="33" s="1"/>
  <c r="AG38" i="33" s="1"/>
  <c r="S24" i="7"/>
  <c r="O24" i="7"/>
  <c r="G9" i="2"/>
  <c r="Y11" i="33"/>
  <c r="AA11" i="33" s="1"/>
  <c r="AC36" i="33"/>
  <c r="AE36" i="33" s="1"/>
  <c r="AF36" i="33" s="1"/>
  <c r="AG36" i="33" s="1"/>
  <c r="F20" i="23"/>
  <c r="F13" i="23" s="1"/>
  <c r="W307" i="33"/>
  <c r="AC138" i="33"/>
  <c r="AE138" i="33" s="1"/>
  <c r="AF138" i="33" s="1"/>
  <c r="AG138" i="33" s="1"/>
  <c r="S43" i="7"/>
  <c r="O43" i="7"/>
  <c r="AC19" i="33"/>
  <c r="AE19" i="33" s="1"/>
  <c r="AF19" i="33" s="1"/>
  <c r="AG19" i="33" s="1"/>
  <c r="S14" i="7"/>
  <c r="O14" i="7"/>
  <c r="O46" i="7"/>
  <c r="S46" i="7"/>
  <c r="Y24" i="33"/>
  <c r="AA24" i="33" s="1"/>
  <c r="AC24" i="33"/>
  <c r="AE24" i="33" s="1"/>
  <c r="AF24" i="33" s="1"/>
  <c r="AG24" i="33" s="1"/>
  <c r="I102" i="33"/>
  <c r="K102" i="33" s="1"/>
  <c r="AC102" i="33"/>
  <c r="AE102" i="33" s="1"/>
  <c r="AF102" i="33" s="1"/>
  <c r="AG102" i="33" s="1"/>
  <c r="AC220" i="33"/>
  <c r="AE220" i="33" s="1"/>
  <c r="AF220" i="33" s="1"/>
  <c r="AG220" i="33" s="1"/>
  <c r="I220" i="33"/>
  <c r="K220" i="33" s="1"/>
  <c r="I271" i="33"/>
  <c r="K271" i="33" s="1"/>
  <c r="AC271" i="33"/>
  <c r="AE271" i="33" s="1"/>
  <c r="AF271" i="33" s="1"/>
  <c r="AG271" i="33" s="1"/>
  <c r="Y285" i="33"/>
  <c r="AA285" i="33" s="1"/>
  <c r="AC285" i="33"/>
  <c r="AE285" i="33" s="1"/>
  <c r="AF285" i="33" s="1"/>
  <c r="AG285" i="33" s="1"/>
  <c r="I293" i="33"/>
  <c r="K293" i="33" s="1"/>
  <c r="AC293" i="33"/>
  <c r="AE293" i="33" s="1"/>
  <c r="AF293" i="33" s="1"/>
  <c r="AG293" i="33" s="1"/>
  <c r="AC145" i="33"/>
  <c r="AE145" i="33" s="1"/>
  <c r="AF145" i="33" s="1"/>
  <c r="AG145" i="33" s="1"/>
  <c r="I145" i="33"/>
  <c r="K145" i="33" s="1"/>
  <c r="Q210" i="33"/>
  <c r="S210" i="33" s="1"/>
  <c r="AC210" i="33"/>
  <c r="AE210" i="33" s="1"/>
  <c r="AF210" i="33" s="1"/>
  <c r="AG210" i="33" s="1"/>
  <c r="AC75" i="33"/>
  <c r="AE75" i="33" s="1"/>
  <c r="AF75" i="33" s="1"/>
  <c r="AG75" i="33" s="1"/>
  <c r="I144" i="33"/>
  <c r="K144" i="33" s="1"/>
  <c r="AC203" i="33"/>
  <c r="AE203" i="33" s="1"/>
  <c r="AF203" i="33" s="1"/>
  <c r="AG203" i="33" s="1"/>
  <c r="I203" i="33"/>
  <c r="K203" i="33" s="1"/>
  <c r="I257" i="33"/>
  <c r="K257" i="33" s="1"/>
  <c r="AC257" i="33"/>
  <c r="AE257" i="33" s="1"/>
  <c r="AF257" i="33" s="1"/>
  <c r="AG257" i="33" s="1"/>
  <c r="Q151" i="33"/>
  <c r="S151" i="33" s="1"/>
  <c r="AC18" i="33"/>
  <c r="AE18" i="33" s="1"/>
  <c r="AF18" i="33" s="1"/>
  <c r="AG18" i="33" s="1"/>
  <c r="AC9" i="33"/>
  <c r="AE9" i="33" s="1"/>
  <c r="AC286" i="33"/>
  <c r="AE286" i="33" s="1"/>
  <c r="AF286" i="33" s="1"/>
  <c r="AG286" i="33" s="1"/>
  <c r="AC296" i="33"/>
  <c r="AE296" i="33" s="1"/>
  <c r="AF296" i="33" s="1"/>
  <c r="AG296" i="33" s="1"/>
  <c r="AC251" i="33"/>
  <c r="AE251" i="33" s="1"/>
  <c r="AF251" i="33" s="1"/>
  <c r="AG251" i="33" s="1"/>
  <c r="G10" i="23"/>
  <c r="J10" i="23" s="1"/>
  <c r="O66" i="7"/>
  <c r="S65" i="7"/>
  <c r="O65" i="7"/>
  <c r="Q126" i="33"/>
  <c r="S126" i="33" s="1"/>
  <c r="AC126" i="33"/>
  <c r="AE126" i="33" s="1"/>
  <c r="AF126" i="33" s="1"/>
  <c r="AG126" i="33" s="1"/>
  <c r="Y134" i="33"/>
  <c r="AA134" i="33" s="1"/>
  <c r="AC134" i="33"/>
  <c r="AE134" i="33" s="1"/>
  <c r="AF134" i="33" s="1"/>
  <c r="AG134" i="33" s="1"/>
  <c r="I154" i="33"/>
  <c r="K154" i="33" s="1"/>
  <c r="AC154" i="33"/>
  <c r="AE154" i="33" s="1"/>
  <c r="AF154" i="33" s="1"/>
  <c r="AG154" i="33" s="1"/>
  <c r="Y248" i="33"/>
  <c r="AA248" i="33" s="1"/>
  <c r="AC248" i="33"/>
  <c r="AE248" i="33" s="1"/>
  <c r="AF248" i="33" s="1"/>
  <c r="AG248" i="33" s="1"/>
  <c r="Y110" i="33"/>
  <c r="AA110" i="33" s="1"/>
  <c r="AC110" i="33"/>
  <c r="AE110" i="33" s="1"/>
  <c r="AF110" i="33" s="1"/>
  <c r="AG110" i="33" s="1"/>
  <c r="S25" i="32"/>
  <c r="Y108" i="33"/>
  <c r="AA108" i="33" s="1"/>
  <c r="AC108" i="33"/>
  <c r="AE108" i="33" s="1"/>
  <c r="AF108" i="33" s="1"/>
  <c r="AG108" i="33" s="1"/>
  <c r="AC188" i="33"/>
  <c r="AE188" i="33" s="1"/>
  <c r="AF188" i="33" s="1"/>
  <c r="AG188" i="33" s="1"/>
  <c r="I188" i="33"/>
  <c r="K188" i="33" s="1"/>
  <c r="Y202" i="33"/>
  <c r="AA202" i="33" s="1"/>
  <c r="AC202" i="33"/>
  <c r="AE202" i="33" s="1"/>
  <c r="AF202" i="33" s="1"/>
  <c r="AG202" i="33" s="1"/>
  <c r="W311" i="33"/>
  <c r="E8" i="2"/>
  <c r="E30" i="2" s="1"/>
  <c r="F8" i="2"/>
  <c r="AC268" i="33"/>
  <c r="AE268" i="33" s="1"/>
  <c r="AF268" i="33" s="1"/>
  <c r="AG268" i="33" s="1"/>
  <c r="AC77" i="33"/>
  <c r="AE77" i="33" s="1"/>
  <c r="AF77" i="33" s="1"/>
  <c r="AG77" i="33" s="1"/>
  <c r="I201" i="33"/>
  <c r="K201" i="33" s="1"/>
  <c r="S37" i="7"/>
  <c r="S28" i="7"/>
  <c r="O28" i="7"/>
  <c r="F11" i="2"/>
  <c r="D11" i="2"/>
  <c r="I61" i="33"/>
  <c r="K61" i="33" s="1"/>
  <c r="AC61" i="33"/>
  <c r="AE61" i="33" s="1"/>
  <c r="AF61" i="33" s="1"/>
  <c r="AG61" i="33" s="1"/>
  <c r="I114" i="33"/>
  <c r="K114" i="33" s="1"/>
  <c r="AC114" i="33"/>
  <c r="AE114" i="33" s="1"/>
  <c r="AF114" i="33" s="1"/>
  <c r="AG114" i="33" s="1"/>
  <c r="I166" i="33"/>
  <c r="K166" i="33" s="1"/>
  <c r="AC166" i="33"/>
  <c r="AE166" i="33" s="1"/>
  <c r="AF166" i="33" s="1"/>
  <c r="AG166" i="33" s="1"/>
  <c r="AC184" i="33"/>
  <c r="AE184" i="33" s="1"/>
  <c r="AF184" i="33" s="1"/>
  <c r="AG184" i="33" s="1"/>
  <c r="AC281" i="33"/>
  <c r="AE281" i="33" s="1"/>
  <c r="AF281" i="33" s="1"/>
  <c r="AG281" i="33" s="1"/>
  <c r="AC128" i="33"/>
  <c r="AE128" i="33" s="1"/>
  <c r="AF128" i="33" s="1"/>
  <c r="AG128" i="33" s="1"/>
  <c r="G29" i="23"/>
  <c r="J29" i="23" s="1"/>
  <c r="I197" i="33"/>
  <c r="K197" i="33" s="1"/>
  <c r="AC197" i="33"/>
  <c r="AE197" i="33" s="1"/>
  <c r="AF197" i="33" s="1"/>
  <c r="AG197" i="33" s="1"/>
  <c r="Q292" i="33"/>
  <c r="S292" i="33" s="1"/>
  <c r="AC292" i="33"/>
  <c r="AE292" i="33" s="1"/>
  <c r="AF292" i="33" s="1"/>
  <c r="AG292" i="33" s="1"/>
  <c r="AC262" i="33"/>
  <c r="AE262" i="33" s="1"/>
  <c r="AF262" i="33" s="1"/>
  <c r="AG262" i="33" s="1"/>
  <c r="AC124" i="33"/>
  <c r="AE124" i="33" s="1"/>
  <c r="AF124" i="33" s="1"/>
  <c r="AG124" i="33" s="1"/>
  <c r="AD39" i="10"/>
  <c r="S21" i="32"/>
  <c r="AK307" i="33"/>
  <c r="AB309" i="33"/>
  <c r="Q232" i="33"/>
  <c r="S232" i="33" s="1"/>
  <c r="I249" i="33"/>
  <c r="K249" i="33" s="1"/>
  <c r="AC249" i="33"/>
  <c r="AE249" i="33" s="1"/>
  <c r="AF249" i="33" s="1"/>
  <c r="AG249" i="33" s="1"/>
  <c r="AC252" i="33"/>
  <c r="AE252" i="33" s="1"/>
  <c r="AF252" i="33" s="1"/>
  <c r="AG252" i="33" s="1"/>
  <c r="AC289" i="33"/>
  <c r="AE289" i="33" s="1"/>
  <c r="AF289" i="33" s="1"/>
  <c r="AG289" i="33" s="1"/>
  <c r="AK60" i="10"/>
  <c r="G27" i="23"/>
  <c r="J27" i="23" s="1"/>
  <c r="Q24" i="32"/>
  <c r="Q31" i="32" s="1"/>
  <c r="P6" i="33"/>
  <c r="P5" i="33" s="1"/>
  <c r="AD308" i="33"/>
  <c r="AC191" i="33"/>
  <c r="AE191" i="33" s="1"/>
  <c r="AF191" i="33" s="1"/>
  <c r="AG191" i="33" s="1"/>
  <c r="AC255" i="33"/>
  <c r="AE255" i="33" s="1"/>
  <c r="AF255" i="33" s="1"/>
  <c r="AG255" i="33" s="1"/>
  <c r="AC266" i="33"/>
  <c r="AE266" i="33" s="1"/>
  <c r="AF266" i="33" s="1"/>
  <c r="AG266" i="33" s="1"/>
  <c r="AC213" i="33"/>
  <c r="AE213" i="33" s="1"/>
  <c r="AF213" i="33" s="1"/>
  <c r="AG213" i="33" s="1"/>
  <c r="H80" i="17"/>
  <c r="AK25" i="10"/>
  <c r="D18" i="8"/>
  <c r="Z49" i="6"/>
  <c r="AK31" i="10"/>
  <c r="S34" i="7"/>
  <c r="O34" i="7"/>
  <c r="Q155" i="33"/>
  <c r="S155" i="33" s="1"/>
  <c r="AC155" i="33"/>
  <c r="AE155" i="33" s="1"/>
  <c r="AF155" i="33" s="1"/>
  <c r="AG155" i="33" s="1"/>
  <c r="Y195" i="33"/>
  <c r="AA195" i="33" s="1"/>
  <c r="AC195" i="33"/>
  <c r="AE195" i="33" s="1"/>
  <c r="AF195" i="33" s="1"/>
  <c r="AG195" i="33" s="1"/>
  <c r="Q170" i="33"/>
  <c r="S170" i="33" s="1"/>
  <c r="AC170" i="33"/>
  <c r="AE170" i="33" s="1"/>
  <c r="AF170" i="33" s="1"/>
  <c r="AG170" i="33" s="1"/>
  <c r="Y208" i="33"/>
  <c r="AA208" i="33" s="1"/>
  <c r="AC208" i="33"/>
  <c r="AE208" i="33" s="1"/>
  <c r="AF208" i="33" s="1"/>
  <c r="AG208" i="33" s="1"/>
  <c r="AC231" i="33"/>
  <c r="AE231" i="33" s="1"/>
  <c r="AF231" i="33" s="1"/>
  <c r="AG231" i="33" s="1"/>
  <c r="Q231" i="33"/>
  <c r="S231" i="33" s="1"/>
  <c r="Q233" i="33"/>
  <c r="S233" i="33" s="1"/>
  <c r="AC233" i="33"/>
  <c r="AE233" i="33" s="1"/>
  <c r="AF233" i="33" s="1"/>
  <c r="AG233" i="33" s="1"/>
  <c r="Q273" i="33"/>
  <c r="S273" i="33" s="1"/>
  <c r="AC273" i="33"/>
  <c r="AE273" i="33" s="1"/>
  <c r="AF273" i="33" s="1"/>
  <c r="AG273" i="33" s="1"/>
  <c r="O311" i="33"/>
  <c r="Q298" i="33"/>
  <c r="S298" i="33" s="1"/>
  <c r="AC298" i="33"/>
  <c r="AE298" i="33" s="1"/>
  <c r="AF298" i="33" s="1"/>
  <c r="AG298" i="33" s="1"/>
  <c r="I131" i="33"/>
  <c r="K131" i="33" s="1"/>
  <c r="G309" i="33"/>
  <c r="AC131" i="33"/>
  <c r="AE131" i="33" s="1"/>
  <c r="AF131" i="33" s="1"/>
  <c r="AG131" i="33" s="1"/>
  <c r="AC230" i="33"/>
  <c r="AE230" i="33" s="1"/>
  <c r="AF230" i="33" s="1"/>
  <c r="AG230" i="33" s="1"/>
  <c r="AD307" i="33"/>
  <c r="AD7" i="33"/>
  <c r="AD306" i="33"/>
  <c r="Y109" i="33"/>
  <c r="AA109" i="33" s="1"/>
  <c r="AC109" i="33"/>
  <c r="AE109" i="33" s="1"/>
  <c r="AF109" i="33" s="1"/>
  <c r="AG109" i="33" s="1"/>
  <c r="S16" i="7"/>
  <c r="O16" i="7"/>
  <c r="R24" i="32"/>
  <c r="R31" i="32" s="1"/>
  <c r="AC34" i="33"/>
  <c r="AE34" i="33" s="1"/>
  <c r="AF34" i="33" s="1"/>
  <c r="AG34" i="33" s="1"/>
  <c r="I34" i="33"/>
  <c r="K34" i="33" s="1"/>
  <c r="Q59" i="33"/>
  <c r="S59" i="33" s="1"/>
  <c r="AC59" i="33"/>
  <c r="AE59" i="33" s="1"/>
  <c r="AF59" i="33" s="1"/>
  <c r="AG59" i="33" s="1"/>
  <c r="Q66" i="33"/>
  <c r="S66" i="33" s="1"/>
  <c r="AC66" i="33"/>
  <c r="AE66" i="33" s="1"/>
  <c r="AF66" i="33" s="1"/>
  <c r="AG66" i="33" s="1"/>
  <c r="O308" i="33"/>
  <c r="Y71" i="33"/>
  <c r="AA71" i="33" s="1"/>
  <c r="W308" i="33"/>
  <c r="AB308" i="33"/>
  <c r="I95" i="33"/>
  <c r="K95" i="33" s="1"/>
  <c r="AC95" i="33"/>
  <c r="AE95" i="33" s="1"/>
  <c r="AF95" i="33" s="1"/>
  <c r="AG95" i="33" s="1"/>
  <c r="I147" i="33"/>
  <c r="K147" i="33" s="1"/>
  <c r="AC147" i="33"/>
  <c r="AE147" i="33" s="1"/>
  <c r="AF147" i="33" s="1"/>
  <c r="AG147" i="33" s="1"/>
  <c r="Y219" i="33"/>
  <c r="AA219" i="33" s="1"/>
  <c r="AC219" i="33"/>
  <c r="AE219" i="33" s="1"/>
  <c r="AF219" i="33" s="1"/>
  <c r="AG219" i="33" s="1"/>
  <c r="I229" i="33"/>
  <c r="K229" i="33" s="1"/>
  <c r="AC229" i="33"/>
  <c r="AE229" i="33" s="1"/>
  <c r="AF229" i="33" s="1"/>
  <c r="AG229" i="33" s="1"/>
  <c r="AC235" i="33"/>
  <c r="AE235" i="33" s="1"/>
  <c r="AF235" i="33" s="1"/>
  <c r="AG235" i="33" s="1"/>
  <c r="Q235" i="33"/>
  <c r="S235" i="33" s="1"/>
  <c r="Q243" i="33"/>
  <c r="S243" i="33" s="1"/>
  <c r="AC243" i="33"/>
  <c r="AE243" i="33" s="1"/>
  <c r="AF243" i="33" s="1"/>
  <c r="AG243" i="33" s="1"/>
  <c r="O310" i="33"/>
  <c r="G311" i="33"/>
  <c r="I270" i="33"/>
  <c r="K270" i="33" s="1"/>
  <c r="AC270" i="33"/>
  <c r="AE270" i="33" s="1"/>
  <c r="AF270" i="33" s="1"/>
  <c r="AG270" i="33" s="1"/>
  <c r="Y299" i="33"/>
  <c r="AA299" i="33" s="1"/>
  <c r="AC299" i="33"/>
  <c r="AE299" i="33" s="1"/>
  <c r="AF299" i="33" s="1"/>
  <c r="AG299" i="33" s="1"/>
  <c r="AK7" i="33"/>
  <c r="I132" i="33"/>
  <c r="K132" i="33" s="1"/>
  <c r="AC132" i="33"/>
  <c r="AE132" i="33" s="1"/>
  <c r="AF132" i="33" s="1"/>
  <c r="AG132" i="33" s="1"/>
  <c r="AC237" i="33"/>
  <c r="AE237" i="33" s="1"/>
  <c r="AF237" i="33" s="1"/>
  <c r="AG237" i="33" s="1"/>
  <c r="AD311" i="33"/>
  <c r="O306" i="33"/>
  <c r="E26" i="23"/>
  <c r="G26" i="23" s="1"/>
  <c r="J26" i="23" s="1"/>
  <c r="AC23" i="33"/>
  <c r="AE23" i="33" s="1"/>
  <c r="AF23" i="33" s="1"/>
  <c r="AG23" i="33" s="1"/>
  <c r="Q23" i="33"/>
  <c r="S23" i="33" s="1"/>
  <c r="O307" i="33"/>
  <c r="Y42" i="33"/>
  <c r="AA42" i="33" s="1"/>
  <c r="AC42" i="33"/>
  <c r="AE42" i="33" s="1"/>
  <c r="AF42" i="33" s="1"/>
  <c r="AG42" i="33" s="1"/>
  <c r="AK309" i="33"/>
  <c r="AC179" i="33"/>
  <c r="AE179" i="33" s="1"/>
  <c r="AF179" i="33" s="1"/>
  <c r="AG179" i="33" s="1"/>
  <c r="AC162" i="33"/>
  <c r="AE162" i="33" s="1"/>
  <c r="AF162" i="33" s="1"/>
  <c r="AG162" i="33" s="1"/>
  <c r="I13" i="33"/>
  <c r="K13" i="33" s="1"/>
  <c r="AC13" i="33"/>
  <c r="AE13" i="33" s="1"/>
  <c r="AF13" i="33" s="1"/>
  <c r="AG13" i="33" s="1"/>
  <c r="G307" i="33"/>
  <c r="AB311" i="33"/>
  <c r="AD309" i="33"/>
  <c r="W306" i="33"/>
  <c r="AK308" i="33"/>
  <c r="G306" i="33"/>
  <c r="G7" i="33"/>
  <c r="AB307" i="33"/>
  <c r="AC194" i="33"/>
  <c r="AE194" i="33" s="1"/>
  <c r="AF194" i="33" s="1"/>
  <c r="AG194" i="33" s="1"/>
  <c r="AC14" i="33"/>
  <c r="AE14" i="33" s="1"/>
  <c r="AF14" i="33" s="1"/>
  <c r="AG14" i="33" s="1"/>
  <c r="S53" i="7"/>
  <c r="O53" i="7"/>
  <c r="S14" i="32"/>
  <c r="Y132" i="33"/>
  <c r="AA132" i="33" s="1"/>
  <c r="W309" i="33"/>
  <c r="I135" i="33"/>
  <c r="K135" i="33" s="1"/>
  <c r="AC135" i="33"/>
  <c r="AE135" i="33" s="1"/>
  <c r="AF135" i="33" s="1"/>
  <c r="AG135" i="33" s="1"/>
  <c r="Q228" i="33"/>
  <c r="S228" i="33" s="1"/>
  <c r="AC228" i="33"/>
  <c r="AE228" i="33" s="1"/>
  <c r="AF228" i="33" s="1"/>
  <c r="AG228" i="33" s="1"/>
  <c r="Q265" i="33"/>
  <c r="S265" i="33" s="1"/>
  <c r="AC265" i="33"/>
  <c r="AE265" i="33" s="1"/>
  <c r="AF265" i="33" s="1"/>
  <c r="AG265" i="33" s="1"/>
  <c r="I51" i="33"/>
  <c r="K51" i="33" s="1"/>
  <c r="AC51" i="33"/>
  <c r="AE51" i="33" s="1"/>
  <c r="AF51" i="33" s="1"/>
  <c r="AG51" i="33" s="1"/>
  <c r="Q81" i="33"/>
  <c r="S81" i="33" s="1"/>
  <c r="AC81" i="33"/>
  <c r="AE81" i="33" s="1"/>
  <c r="AF81" i="33" s="1"/>
  <c r="AG81" i="33" s="1"/>
  <c r="Q86" i="33"/>
  <c r="S86" i="33" s="1"/>
  <c r="AC86" i="33"/>
  <c r="AE86" i="33" s="1"/>
  <c r="AF86" i="33" s="1"/>
  <c r="AG86" i="33" s="1"/>
  <c r="Q92" i="33"/>
  <c r="S92" i="33" s="1"/>
  <c r="AC92" i="33"/>
  <c r="AE92" i="33" s="1"/>
  <c r="AF92" i="33" s="1"/>
  <c r="AG92" i="33" s="1"/>
  <c r="Y146" i="33"/>
  <c r="AA146" i="33" s="1"/>
  <c r="AC146" i="33"/>
  <c r="AE146" i="33" s="1"/>
  <c r="AF146" i="33" s="1"/>
  <c r="AG146" i="33" s="1"/>
  <c r="Q52" i="33"/>
  <c r="S52" i="33" s="1"/>
  <c r="AC52" i="33"/>
  <c r="AE52" i="33" s="1"/>
  <c r="S241" i="33"/>
  <c r="I250" i="33"/>
  <c r="K250" i="33" s="1"/>
  <c r="AC250" i="33"/>
  <c r="AE250" i="33" s="1"/>
  <c r="AF250" i="33" s="1"/>
  <c r="AG250" i="33" s="1"/>
  <c r="Q260" i="33"/>
  <c r="S260" i="33" s="1"/>
  <c r="AC260" i="33"/>
  <c r="AE260" i="33" s="1"/>
  <c r="AF260" i="33" s="1"/>
  <c r="AG260" i="33" s="1"/>
  <c r="I304" i="33"/>
  <c r="K304" i="33" s="1"/>
  <c r="AC304" i="33"/>
  <c r="AE304" i="33" s="1"/>
  <c r="AF304" i="33" s="1"/>
  <c r="AG304" i="33" s="1"/>
  <c r="I30" i="2"/>
  <c r="W7" i="33"/>
  <c r="Q191" i="33"/>
  <c r="S191" i="33" s="1"/>
  <c r="AC185" i="33"/>
  <c r="AE185" i="33" s="1"/>
  <c r="AF185" i="33" s="1"/>
  <c r="AG185" i="33" s="1"/>
  <c r="AC121" i="33"/>
  <c r="AE121" i="33" s="1"/>
  <c r="AF121" i="33" s="1"/>
  <c r="AG121" i="33" s="1"/>
  <c r="AC83" i="33"/>
  <c r="AE83" i="33" s="1"/>
  <c r="AF83" i="33" s="1"/>
  <c r="AG83" i="33" s="1"/>
  <c r="Q30" i="33"/>
  <c r="S30" i="33" s="1"/>
  <c r="AC30" i="33"/>
  <c r="AE30" i="33" s="1"/>
  <c r="AF30" i="33" s="1"/>
  <c r="AG30" i="33" s="1"/>
  <c r="Y182" i="33"/>
  <c r="AA182" i="33" s="1"/>
  <c r="AC182" i="33"/>
  <c r="AE182" i="33" s="1"/>
  <c r="AF182" i="33" s="1"/>
  <c r="AG182" i="33" s="1"/>
  <c r="K246" i="33"/>
  <c r="Q46" i="33"/>
  <c r="S46" i="33" s="1"/>
  <c r="AC46" i="33"/>
  <c r="AE46" i="33" s="1"/>
  <c r="AF46" i="33" s="1"/>
  <c r="AG46" i="33" s="1"/>
  <c r="AC80" i="33"/>
  <c r="AE80" i="33" s="1"/>
  <c r="AF80" i="33" s="1"/>
  <c r="AG80" i="33" s="1"/>
  <c r="I255" i="33"/>
  <c r="K255" i="33" s="1"/>
  <c r="E10" i="40"/>
  <c r="E34" i="40" s="1"/>
  <c r="AC40" i="33"/>
  <c r="AE40" i="33" s="1"/>
  <c r="AF40" i="33" s="1"/>
  <c r="AG40" i="33" s="1"/>
  <c r="AC129" i="33"/>
  <c r="AE129" i="33" s="1"/>
  <c r="AF129" i="33" s="1"/>
  <c r="AG129" i="33" s="1"/>
  <c r="AC214" i="33"/>
  <c r="AE214" i="33" s="1"/>
  <c r="AF214" i="33" s="1"/>
  <c r="AG214" i="33" s="1"/>
  <c r="AC241" i="33"/>
  <c r="AC120" i="33"/>
  <c r="AE120" i="33" s="1"/>
  <c r="AF120" i="33" s="1"/>
  <c r="AG120" i="33" s="1"/>
  <c r="AC218" i="33"/>
  <c r="AE218" i="33" s="1"/>
  <c r="AF218" i="33" s="1"/>
  <c r="AG218" i="33" s="1"/>
  <c r="AC90" i="33"/>
  <c r="AE90" i="33" s="1"/>
  <c r="AF90" i="33" s="1"/>
  <c r="AG90" i="33" s="1"/>
  <c r="S25" i="7"/>
  <c r="AC10" i="33"/>
  <c r="AE10" i="33" s="1"/>
  <c r="AF10" i="33" s="1"/>
  <c r="AG10" i="33" s="1"/>
  <c r="AC227" i="33"/>
  <c r="AE227" i="33" s="1"/>
  <c r="AF227" i="33" s="1"/>
  <c r="AG227" i="33" s="1"/>
  <c r="Q44" i="33"/>
  <c r="S44" i="33" s="1"/>
  <c r="AC44" i="33"/>
  <c r="AE44" i="33" s="1"/>
  <c r="AF44" i="33" s="1"/>
  <c r="AG44" i="33" s="1"/>
  <c r="Y74" i="33"/>
  <c r="AA74" i="33" s="1"/>
  <c r="AC74" i="33"/>
  <c r="AE74" i="33" s="1"/>
  <c r="AF74" i="33" s="1"/>
  <c r="AG74" i="33" s="1"/>
  <c r="AC105" i="33"/>
  <c r="AE105" i="33" s="1"/>
  <c r="AF105" i="33" s="1"/>
  <c r="AG105" i="33" s="1"/>
  <c r="I105" i="33"/>
  <c r="K105" i="33" s="1"/>
  <c r="Y32" i="33"/>
  <c r="AA32" i="33" s="1"/>
  <c r="AC32" i="33"/>
  <c r="AE32" i="33" s="1"/>
  <c r="AF32" i="33" s="1"/>
  <c r="AG32" i="33" s="1"/>
  <c r="O309" i="33"/>
  <c r="AC55" i="33"/>
  <c r="AE55" i="33" s="1"/>
  <c r="AF55" i="33" s="1"/>
  <c r="AG55" i="33" s="1"/>
  <c r="AC303" i="33"/>
  <c r="AE303" i="33" s="1"/>
  <c r="AF303" i="33" s="1"/>
  <c r="AG303" i="33" s="1"/>
  <c r="AC242" i="33"/>
  <c r="AE242" i="33" s="1"/>
  <c r="AF242" i="33" s="1"/>
  <c r="AG242" i="33" s="1"/>
  <c r="O7" i="33"/>
  <c r="AC295" i="33"/>
  <c r="AE295" i="33" s="1"/>
  <c r="AF295" i="33" s="1"/>
  <c r="AG295" i="33" s="1"/>
  <c r="AC287" i="33"/>
  <c r="AE287" i="33" s="1"/>
  <c r="AF287" i="33" s="1"/>
  <c r="AG287" i="33" s="1"/>
  <c r="AC112" i="33"/>
  <c r="AE112" i="33" s="1"/>
  <c r="AF112" i="33" s="1"/>
  <c r="AG112" i="33" s="1"/>
  <c r="AC84" i="33"/>
  <c r="AE84" i="33" s="1"/>
  <c r="AF84" i="33" s="1"/>
  <c r="AG84" i="33" s="1"/>
  <c r="AC29" i="33"/>
  <c r="AE29" i="33" s="1"/>
  <c r="AF29" i="33" s="1"/>
  <c r="AG29" i="33" s="1"/>
  <c r="O47" i="7"/>
  <c r="S47" i="7"/>
  <c r="AB306" i="33"/>
  <c r="AB7" i="33" s="1"/>
  <c r="I68" i="33"/>
  <c r="K68" i="33" s="1"/>
  <c r="G308" i="33"/>
  <c r="Y246" i="33"/>
  <c r="AA246" i="33" s="1"/>
  <c r="AC246" i="33"/>
  <c r="AE246" i="33" s="1"/>
  <c r="AF246" i="33" s="1"/>
  <c r="AG246" i="33" s="1"/>
  <c r="D9" i="41"/>
  <c r="D29" i="41" s="1"/>
  <c r="F13" i="41"/>
  <c r="Y22" i="10"/>
  <c r="AK22" i="10" s="1"/>
  <c r="AK24" i="10"/>
  <c r="AC294" i="33"/>
  <c r="AE294" i="33" s="1"/>
  <c r="AF294" i="33" s="1"/>
  <c r="AG294" i="33" s="1"/>
  <c r="AC116" i="33"/>
  <c r="AE116" i="33" s="1"/>
  <c r="AF116" i="33" s="1"/>
  <c r="AG116" i="33" s="1"/>
  <c r="AC288" i="33"/>
  <c r="AE288" i="33" s="1"/>
  <c r="AF288" i="33" s="1"/>
  <c r="AG288" i="33" s="1"/>
  <c r="AC261" i="33"/>
  <c r="AE261" i="33" s="1"/>
  <c r="AF261" i="33" s="1"/>
  <c r="AG261" i="33" s="1"/>
  <c r="L15" i="10"/>
  <c r="E19" i="19"/>
  <c r="H19" i="19" s="1"/>
  <c r="S48" i="7"/>
  <c r="O48" i="7"/>
  <c r="AC143" i="33"/>
  <c r="AE143" i="33" s="1"/>
  <c r="AF143" i="33" s="1"/>
  <c r="AG143" i="33" s="1"/>
  <c r="AC264" i="33"/>
  <c r="AE264" i="33" s="1"/>
  <c r="AF264" i="33" s="1"/>
  <c r="AG264" i="33" s="1"/>
  <c r="J31" i="32"/>
  <c r="H5" i="33"/>
  <c r="H11" i="8"/>
  <c r="E37" i="19"/>
  <c r="H37" i="19" s="1"/>
  <c r="S17" i="32"/>
  <c r="AK306" i="33"/>
  <c r="AC71" i="33"/>
  <c r="AE71" i="33" s="1"/>
  <c r="AF71" i="33" s="1"/>
  <c r="AG71" i="33" s="1"/>
  <c r="AC168" i="33"/>
  <c r="AE168" i="33" s="1"/>
  <c r="AF168" i="33" s="1"/>
  <c r="AG168" i="33" s="1"/>
  <c r="AC211" i="33"/>
  <c r="AE211" i="33" s="1"/>
  <c r="AF211" i="33" s="1"/>
  <c r="AG211" i="33" s="1"/>
  <c r="T39" i="10"/>
  <c r="AC224" i="33"/>
  <c r="AE224" i="33" s="1"/>
  <c r="AF224" i="33" s="1"/>
  <c r="AG224" i="33" s="1"/>
  <c r="AK311" i="33"/>
  <c r="C81" i="17"/>
  <c r="C10" i="18" s="1"/>
  <c r="K11" i="33"/>
  <c r="S17" i="33"/>
  <c r="S80" i="33"/>
  <c r="S58" i="7"/>
  <c r="O58" i="7"/>
  <c r="AA9" i="33"/>
  <c r="O59" i="7"/>
  <c r="S59" i="7"/>
  <c r="S262" i="33"/>
  <c r="K157" i="33"/>
  <c r="O54" i="7"/>
  <c r="S54" i="7"/>
  <c r="AC22" i="33"/>
  <c r="AE22" i="33" s="1"/>
  <c r="AF22" i="33" s="1"/>
  <c r="AG22" i="33" s="1"/>
  <c r="S44" i="7"/>
  <c r="O60" i="7"/>
  <c r="AC21" i="33"/>
  <c r="Q156" i="33"/>
  <c r="S156" i="33" s="1"/>
  <c r="AC156" i="33"/>
  <c r="AE156" i="33" s="1"/>
  <c r="AF156" i="33" s="1"/>
  <c r="AG156" i="33" s="1"/>
  <c r="O17" i="7"/>
  <c r="S38" i="7"/>
  <c r="AC167" i="33"/>
  <c r="AE167" i="33" s="1"/>
  <c r="AF167" i="33" s="1"/>
  <c r="AG167" i="33" s="1"/>
  <c r="Q168" i="33"/>
  <c r="S168" i="33" s="1"/>
  <c r="AC272" i="33"/>
  <c r="E18" i="8"/>
  <c r="G9" i="43"/>
  <c r="B10" i="41" s="1"/>
  <c r="E10" i="41" s="1"/>
  <c r="H22" i="8"/>
  <c r="O33" i="7"/>
  <c r="S33" i="7"/>
  <c r="W29" i="6"/>
  <c r="E10" i="8"/>
  <c r="E9" i="8" s="1"/>
  <c r="D10" i="8"/>
  <c r="D9" i="8" s="1"/>
  <c r="G10" i="8"/>
  <c r="U67" i="10" l="1"/>
  <c r="AK51" i="10"/>
  <c r="Q35" i="5"/>
  <c r="S79" i="5"/>
  <c r="G81" i="17"/>
  <c r="G13" i="19" s="1"/>
  <c r="G12" i="43"/>
  <c r="B13" i="41" s="1"/>
  <c r="E13" i="41" s="1"/>
  <c r="J15" i="6"/>
  <c r="J31" i="6" s="1"/>
  <c r="Z12" i="7"/>
  <c r="O11" i="7"/>
  <c r="Y51" i="6"/>
  <c r="G18" i="8"/>
  <c r="H18" i="8" s="1"/>
  <c r="T13" i="32"/>
  <c r="G11" i="43"/>
  <c r="B12" i="41" s="1"/>
  <c r="E12" i="41" s="1"/>
  <c r="G29" i="2"/>
  <c r="AA311" i="33"/>
  <c r="K308" i="33"/>
  <c r="D29" i="2"/>
  <c r="AA309" i="33"/>
  <c r="AA308" i="33"/>
  <c r="S308" i="33"/>
  <c r="Y309" i="33"/>
  <c r="T17" i="32"/>
  <c r="Y306" i="33"/>
  <c r="I306" i="33"/>
  <c r="Y307" i="33"/>
  <c r="Q308" i="33"/>
  <c r="F29" i="2"/>
  <c r="S309" i="33"/>
  <c r="K311" i="33"/>
  <c r="Q311" i="33"/>
  <c r="I308" i="33"/>
  <c r="Y39" i="10"/>
  <c r="S311" i="33"/>
  <c r="S310" i="33"/>
  <c r="S31" i="32"/>
  <c r="Y7" i="33"/>
  <c r="S307" i="33"/>
  <c r="L39" i="10"/>
  <c r="AK15" i="10"/>
  <c r="AK39" i="10" s="1"/>
  <c r="S306" i="33"/>
  <c r="Q307" i="33"/>
  <c r="I309" i="33"/>
  <c r="I307" i="33"/>
  <c r="AE241" i="33"/>
  <c r="AF241" i="33" s="1"/>
  <c r="AG241" i="33" s="1"/>
  <c r="AC310" i="33"/>
  <c r="AE310" i="33" s="1"/>
  <c r="AF310" i="33" s="1"/>
  <c r="AG310" i="33" s="1"/>
  <c r="AC307" i="33"/>
  <c r="AE307" i="33" s="1"/>
  <c r="AF307" i="33" s="1"/>
  <c r="AG307" i="33" s="1"/>
  <c r="AC7" i="33"/>
  <c r="Y308" i="33"/>
  <c r="K312" i="33"/>
  <c r="Q306" i="33"/>
  <c r="I7" i="33"/>
  <c r="G13" i="41"/>
  <c r="G9" i="41" s="1"/>
  <c r="G29" i="41" s="1"/>
  <c r="F9" i="41"/>
  <c r="F29" i="41" s="1"/>
  <c r="AC308" i="33"/>
  <c r="AE308" i="33" s="1"/>
  <c r="AF308" i="33" s="1"/>
  <c r="AG308" i="33" s="1"/>
  <c r="Q310" i="33"/>
  <c r="E20" i="23"/>
  <c r="Y311" i="33"/>
  <c r="I311" i="33"/>
  <c r="AC309" i="33"/>
  <c r="AE309" i="33" s="1"/>
  <c r="AF309" i="33" s="1"/>
  <c r="AG309" i="33" s="1"/>
  <c r="S7" i="33"/>
  <c r="AA307" i="33"/>
  <c r="AA306" i="33"/>
  <c r="AA7" i="33"/>
  <c r="AE272" i="33"/>
  <c r="AF272" i="33" s="1"/>
  <c r="AG272" i="33" s="1"/>
  <c r="AC311" i="33"/>
  <c r="AE311" i="33" s="1"/>
  <c r="AF311" i="33" s="1"/>
  <c r="AG311" i="33" s="1"/>
  <c r="AE21" i="33"/>
  <c r="AF21" i="33" s="1"/>
  <c r="AG21" i="33" s="1"/>
  <c r="AC306" i="33"/>
  <c r="AE306" i="33" s="1"/>
  <c r="AF306" i="33" s="1"/>
  <c r="AG306" i="33" s="1"/>
  <c r="Q7" i="33"/>
  <c r="Q309" i="33"/>
  <c r="K307" i="33"/>
  <c r="K306" i="33"/>
  <c r="K7" i="33"/>
  <c r="H10" i="8"/>
  <c r="H9" i="8" s="1"/>
  <c r="G9" i="8"/>
  <c r="K309" i="33"/>
  <c r="G35" i="9"/>
  <c r="V51" i="6"/>
  <c r="F81" i="17" l="1"/>
  <c r="S82" i="5"/>
  <c r="E9" i="41"/>
  <c r="E29" i="41" s="1"/>
  <c r="O12" i="7"/>
  <c r="S12" i="7"/>
  <c r="F13" i="22"/>
  <c r="B9" i="41"/>
  <c r="B29" i="41" s="1"/>
  <c r="G8" i="43"/>
  <c r="G30" i="43" s="1"/>
  <c r="D49" i="15"/>
  <c r="E13" i="23"/>
  <c r="G13" i="23" s="1"/>
  <c r="J13" i="23" s="1"/>
  <c r="G20" i="23"/>
  <c r="J20" i="23" s="1"/>
  <c r="B22" i="20"/>
  <c r="G37" i="9"/>
  <c r="E13" i="22" l="1"/>
  <c r="F10" i="18"/>
  <c r="F13" i="19"/>
  <c r="F11" i="22"/>
  <c r="D22" i="20"/>
  <c r="D24" i="20" s="1"/>
  <c r="B24" i="20"/>
  <c r="F20" i="18" l="1"/>
  <c r="D11" i="22"/>
  <c r="D13" i="22" s="1"/>
  <c r="G10" i="18"/>
  <c r="G20" i="18" s="1"/>
  <c r="H24" i="23"/>
  <c r="H22" i="23" s="1"/>
  <c r="H40" i="23" s="1"/>
  <c r="E11" i="22"/>
  <c r="B19" i="16"/>
  <c r="C13" i="19" l="1"/>
  <c r="C20" i="18"/>
  <c r="C10" i="19" l="1"/>
  <c r="E24" i="23"/>
  <c r="E22" i="23" l="1"/>
  <c r="E40" i="23" s="1"/>
  <c r="C43" i="19"/>
  <c r="E49" i="15" l="1"/>
  <c r="E19" i="15"/>
  <c r="C10" i="16" s="1"/>
  <c r="D10" i="18" s="1"/>
  <c r="G49" i="15" l="1"/>
  <c r="E9" i="22" s="1"/>
  <c r="F49" i="15"/>
  <c r="D7" i="22" s="1"/>
  <c r="C19" i="16"/>
  <c r="D10" i="16"/>
  <c r="E10" i="16" s="1"/>
  <c r="D9" i="22" l="1"/>
  <c r="D15" i="22"/>
  <c r="E7" i="22"/>
  <c r="E15" i="22" s="1"/>
  <c r="E19" i="22" s="1"/>
  <c r="E23" i="22" s="1"/>
  <c r="G19" i="15"/>
  <c r="D19" i="16"/>
  <c r="I49" i="15"/>
  <c r="H49" i="15"/>
  <c r="F9" i="22" s="1"/>
  <c r="F7" i="22" s="1"/>
  <c r="F15" i="22" s="1"/>
  <c r="F19" i="22" s="1"/>
  <c r="F23" i="22" s="1"/>
  <c r="E10" i="18"/>
  <c r="D20" i="18"/>
  <c r="D13" i="19"/>
  <c r="F10" i="19" l="1"/>
  <c r="F43" i="19" s="1"/>
  <c r="F10" i="16"/>
  <c r="F19" i="16" s="1"/>
  <c r="H19" i="15"/>
  <c r="I19" i="15"/>
  <c r="E20" i="18"/>
  <c r="H10" i="18"/>
  <c r="H20" i="18" s="1"/>
  <c r="D10" i="19"/>
  <c r="F24" i="23"/>
  <c r="E13" i="19"/>
  <c r="H13" i="19" s="1"/>
  <c r="E19" i="16"/>
  <c r="G10" i="16"/>
  <c r="G19" i="16" s="1"/>
  <c r="G10" i="19" l="1"/>
  <c r="G43" i="19" s="1"/>
  <c r="I24" i="23"/>
  <c r="I22" i="23" s="1"/>
  <c r="I40" i="23" s="1"/>
  <c r="G24" i="23"/>
  <c r="F22" i="23"/>
  <c r="F40" i="23" s="1"/>
  <c r="D43" i="19"/>
  <c r="E43" i="19" s="1"/>
  <c r="H43" i="19" s="1"/>
  <c r="E10" i="19"/>
  <c r="H10" i="19" s="1"/>
  <c r="G22" i="23" l="1"/>
  <c r="J24" i="23"/>
  <c r="J22" i="23" l="1"/>
  <c r="J40" i="23" s="1"/>
  <c r="G40" i="23"/>
  <c r="F9" i="43" l="1"/>
  <c r="X39" i="5"/>
  <c r="F10" i="43"/>
  <c r="F11" i="43"/>
  <c r="X44" i="5"/>
  <c r="X79" i="5" s="1"/>
  <c r="F12" i="43"/>
  <c r="F8" i="43" s="1"/>
  <c r="F30" i="43" s="1"/>
  <c r="E81" i="17" l="1"/>
  <c r="X82" i="5"/>
  <c r="D81" i="17" l="1"/>
  <c r="H81" i="17" l="1"/>
  <c r="F45" i="1" l="1"/>
  <c r="F42" i="1"/>
  <c r="F41" i="1"/>
  <c r="F40" i="1"/>
  <c r="D56" i="1"/>
  <c r="D42" i="1"/>
  <c r="D41" i="1"/>
  <c r="D40" i="1"/>
  <c r="D45" i="1"/>
  <c r="D52" i="1"/>
  <c r="H40" i="1"/>
  <c r="H45" i="1"/>
  <c r="H42" i="1"/>
  <c r="H41" i="1"/>
  <c r="G41" i="1"/>
  <c r="G40" i="1"/>
  <c r="G45" i="1"/>
  <c r="G42" i="1"/>
  <c r="E42" i="1"/>
  <c r="E41" i="1"/>
  <c r="E45" i="1"/>
  <c r="E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26" authorId="0" shapeId="0" xr:uid="{00000000-0006-0000-2700-000001000000}">
      <text>
        <r>
          <rPr>
            <sz val="11"/>
            <rFont val="Calibri"/>
            <family val="2"/>
          </rPr>
          <t xml:space="preserve">Isabel Ojeda Estrada:
de la cuenta 454002 rendimiento del cobaej anual, $1,188,463.93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<sst xmlns="http://schemas.openxmlformats.org/spreadsheetml/2006/main" count="7794" uniqueCount="3218">
  <si>
    <t>CONTPAQ i</t>
  </si>
  <si>
    <t>Instituto Electoral y de Participación Ciudadana del Estado de Jalisco</t>
  </si>
  <si>
    <t>Hoja:      1</t>
  </si>
  <si>
    <t>Balanza de comprobación al-2023</t>
  </si>
  <si>
    <t>C u e n t a</t>
  </si>
  <si>
    <t>N o m b r e</t>
  </si>
  <si>
    <t>Saldos Iniciales</t>
  </si>
  <si>
    <t>Saldos Actuales</t>
  </si>
  <si>
    <t>Deudor</t>
  </si>
  <si>
    <t>Acreedor</t>
  </si>
  <si>
    <t>Cargos</t>
  </si>
  <si>
    <t>Abonos</t>
  </si>
  <si>
    <t xml:space="preserve"> </t>
  </si>
  <si>
    <t>110-1-00-0000</t>
  </si>
  <si>
    <t>EFECTIVO  Y EQUIVALENTES</t>
  </si>
  <si>
    <t>111-2-00-0000</t>
  </si>
  <si>
    <t>BANCOS/TESORERIA</t>
  </si>
  <si>
    <t>111-4-00-0000</t>
  </si>
  <si>
    <t>INVERSIONES TEMPORALES</t>
  </si>
  <si>
    <t>111-5-00-0000</t>
  </si>
  <si>
    <t>FONDOS DE AFECTACIÓN ESPECÍFIICA</t>
  </si>
  <si>
    <t>111-6-01-0000</t>
  </si>
  <si>
    <t>Depositos en Garantía</t>
  </si>
  <si>
    <t>112-3-01-0000</t>
  </si>
  <si>
    <t>Funcionarios y/o Empleados</t>
  </si>
  <si>
    <t>112-3-02-0000</t>
  </si>
  <si>
    <t>Otros Deudores</t>
  </si>
  <si>
    <t>112-4-01-0000</t>
  </si>
  <si>
    <t>CONTRIBUCIONES POR COBRAR</t>
  </si>
  <si>
    <t>113-1-00-0000</t>
  </si>
  <si>
    <t>ANTICIPO A PROVEEDORES</t>
  </si>
  <si>
    <t>124-1-01-5111</t>
  </si>
  <si>
    <t>MUEBLES DE OFICINA Y ESTANTERÍA</t>
  </si>
  <si>
    <t>124-1-02-5121</t>
  </si>
  <si>
    <t>MUEBLES,EXCEPTO DE OFICINA Y ESTANTERÍA</t>
  </si>
  <si>
    <t>124-1-03-5151</t>
  </si>
  <si>
    <t>EQUIPO DE CÓMPUTO Y TECNOLOGIAS DE LA INFORMACIÓN</t>
  </si>
  <si>
    <t>124-1-04-5191</t>
  </si>
  <si>
    <t>OTRO MOBILIARIO Y EQ. ADMÓN</t>
  </si>
  <si>
    <t>124-2-01-5211</t>
  </si>
  <si>
    <t>EQUIPOS Y APARATOS AUDIOVISUALES</t>
  </si>
  <si>
    <t>124-2-03-5231</t>
  </si>
  <si>
    <t>CAMARAS FOTOGRÁFICAS Y DE VIDEO</t>
  </si>
  <si>
    <t>124-4-00-5411</t>
  </si>
  <si>
    <t>VEHICULOS Y EQUIPOS TERRESTRES</t>
  </si>
  <si>
    <t>124-6-04-5641</t>
  </si>
  <si>
    <t>SISTEMAS DE AIRE ACONDICIONADO DE REFRIGERACIÓN</t>
  </si>
  <si>
    <t>124-6-05-5651</t>
  </si>
  <si>
    <t>EQUIPO DE COMUNICACIÓN Y TELECOMUNICACIÓN</t>
  </si>
  <si>
    <t>124-6-0006-5661</t>
  </si>
  <si>
    <t>EQUIPO DE GENERACION ELECTRICA APARATOS Y ACC</t>
  </si>
  <si>
    <t>124-6-09-5694</t>
  </si>
  <si>
    <t>OTROS EQUIPOS</t>
  </si>
  <si>
    <t>125-9-0001-5971</t>
  </si>
  <si>
    <t>LICENCIAS</t>
  </si>
  <si>
    <t>125-1-00-5911</t>
  </si>
  <si>
    <t>SOFWARE</t>
  </si>
  <si>
    <t>126-3-00-5111</t>
  </si>
  <si>
    <t>DEPRECIACIÓN MUEBLES DE OFICINA</t>
  </si>
  <si>
    <t>126-3-00-5151</t>
  </si>
  <si>
    <t>DEPRECIACIÓN EQUIPO COMPUTO Y TECNOLOGÍAS</t>
  </si>
  <si>
    <t>126-3-00-5191</t>
  </si>
  <si>
    <t>DEPRECIACIÓN OTROS MOBILIARIOS Y EQUIPOS DE ADMÓN</t>
  </si>
  <si>
    <t>126-3-00-5211</t>
  </si>
  <si>
    <t>DEPRECIACIÓN EQUIPO DE AUDIO Y VIDEO</t>
  </si>
  <si>
    <t>126-3-00-5411</t>
  </si>
  <si>
    <t>DEPRECIACIÓN DE VEHICULOS Y EQUIPO</t>
  </si>
  <si>
    <t>126-3-00-5641</t>
  </si>
  <si>
    <t>DEPRECIACIÓN DE SISTEMAS DE AIRE ACONDICIONADO</t>
  </si>
  <si>
    <t>126-3-00-5651</t>
  </si>
  <si>
    <t>DEPRECIACIÓN EQUIPO DE COMUNICACIÓN Y TELECOM.</t>
  </si>
  <si>
    <t>126-3-00-5691</t>
  </si>
  <si>
    <t>DEPRECIACIÓN DE OTROS EQUIPOS</t>
  </si>
  <si>
    <t>126-3-00-5911</t>
  </si>
  <si>
    <t>DEPRECIACIÓN DE SOFWARE</t>
  </si>
  <si>
    <t>127-3-00-0002</t>
  </si>
  <si>
    <t>MEJORAS A INMUEBLES ARRENDADOS</t>
  </si>
  <si>
    <t>127-3-00-0003</t>
  </si>
  <si>
    <t>AMORTIZACIONES A MEJORAS A INMUEBLES</t>
  </si>
  <si>
    <t>211-1-00-0000</t>
  </si>
  <si>
    <t>SERVICIOS PERSONALES POR PAGAR</t>
  </si>
  <si>
    <t>211-2-00-0000</t>
  </si>
  <si>
    <t>PROVEEDORES POR PAGAR A CORTO PLAZO</t>
  </si>
  <si>
    <t>211-7-00-0000</t>
  </si>
  <si>
    <t>RETENCIONES Y CONTRIBUCIONES POR PAGAR A CORTO PLA</t>
  </si>
  <si>
    <t>211-9-00-0000</t>
  </si>
  <si>
    <t>OTRAS CUENTAS POR PAGAR A CORTO PLAZO</t>
  </si>
  <si>
    <t>222-9-00-0000</t>
  </si>
  <si>
    <t>OTROS DOCUMENTOS POR PAGAR LARGO PLAZO</t>
  </si>
  <si>
    <t>311-0-00-0000</t>
  </si>
  <si>
    <t>APORTACIONES</t>
  </si>
  <si>
    <t>322-0-00-0000</t>
  </si>
  <si>
    <t>RESULTADO DE EJERCICIOS ANTERIORES</t>
  </si>
  <si>
    <t>422-1-00-0001</t>
  </si>
  <si>
    <t xml:space="preserve">OPERACIÓN IEPC JALISCO </t>
  </si>
  <si>
    <t>422-2-00-0001</t>
  </si>
  <si>
    <t>PRERROGATIVAS ORDINARIAS</t>
  </si>
  <si>
    <t>422-3-00-0001</t>
  </si>
  <si>
    <t>PRERROGATIVAS ESPECIFICAS</t>
  </si>
  <si>
    <t>430-1-00-0001</t>
  </si>
  <si>
    <t>PRODUCTOS FINANCIEROS</t>
  </si>
  <si>
    <t>430-2-00-0001</t>
  </si>
  <si>
    <t>OTROS INGRESOS Y BENEFICIOS</t>
  </si>
  <si>
    <t>511-0-00-1000</t>
  </si>
  <si>
    <t>511-1-00-1100</t>
  </si>
  <si>
    <t>Sueldos y salarios de base</t>
  </si>
  <si>
    <t>511-2-00-1200</t>
  </si>
  <si>
    <t>Sueldos al personal Eventual</t>
  </si>
  <si>
    <t>511-3-00-1300</t>
  </si>
  <si>
    <t>Remuneraciones adicionales a sueldos</t>
  </si>
  <si>
    <t>511-4-00-1400</t>
  </si>
  <si>
    <t>Seguridad Social</t>
  </si>
  <si>
    <t>511-5-00-1500</t>
  </si>
  <si>
    <t>Indemnizaciones</t>
  </si>
  <si>
    <t>511-7-00-1700</t>
  </si>
  <si>
    <t>Prestaciones adicionales</t>
  </si>
  <si>
    <t>512-0-00-2000</t>
  </si>
  <si>
    <t>512-1-00-2100</t>
  </si>
  <si>
    <t>Materiales de Administración y emisión documentos</t>
  </si>
  <si>
    <t>512-2-00-2200</t>
  </si>
  <si>
    <t>Alimentos y Utencilios</t>
  </si>
  <si>
    <t>512-4-00-2400</t>
  </si>
  <si>
    <t>Materiales y artic. de Construcción y reparación</t>
  </si>
  <si>
    <t>512-5-00-2500</t>
  </si>
  <si>
    <t>Productos Quim. y Farmaceuticos</t>
  </si>
  <si>
    <t>512-6-00-2600</t>
  </si>
  <si>
    <t>Combustibles, Lubricantes y aditivos</t>
  </si>
  <si>
    <t>512-7-00-2700</t>
  </si>
  <si>
    <t>Vestuarios,blancos, prendas de protección art. dep</t>
  </si>
  <si>
    <t>512-9-00-2900</t>
  </si>
  <si>
    <t>Herramientas, refacciones y accesorios menores</t>
  </si>
  <si>
    <t>513-0-00-3000</t>
  </si>
  <si>
    <t>513-1-00-3100</t>
  </si>
  <si>
    <t>Servicios Básicos</t>
  </si>
  <si>
    <t>513-2-00-3200</t>
  </si>
  <si>
    <t>Servicios de Arrendamiento</t>
  </si>
  <si>
    <t>513-3-00-3300</t>
  </si>
  <si>
    <t>Servicios Profesionales, Cientif. y Tec. Otros ser</t>
  </si>
  <si>
    <t>513-4-00-3400</t>
  </si>
  <si>
    <t>Servicios Financieros, bancarios y comerciales</t>
  </si>
  <si>
    <t>513-5-00-3500</t>
  </si>
  <si>
    <t>Servicios de Instalación, reparación Mtto. y Conse</t>
  </si>
  <si>
    <t>513-6-00-3600</t>
  </si>
  <si>
    <t>Servicios de comunicación social y publicidad</t>
  </si>
  <si>
    <t>513-7-00-3700</t>
  </si>
  <si>
    <t>Servicio de traslado y viáticos</t>
  </si>
  <si>
    <t>513-8-00-3800</t>
  </si>
  <si>
    <t>Servicios oficiales</t>
  </si>
  <si>
    <t>513-9-00-3900</t>
  </si>
  <si>
    <t>Otros servicios generales</t>
  </si>
  <si>
    <t>515-1-00-0000</t>
  </si>
  <si>
    <t>Estimaciones, Depreciaciones,Deteriores, Obs.Amort</t>
  </si>
  <si>
    <t>524-0-00-4000</t>
  </si>
  <si>
    <t>524-1-00-4471</t>
  </si>
  <si>
    <t>Prerrogativas Ordinarias</t>
  </si>
  <si>
    <t>524-2-00-4471</t>
  </si>
  <si>
    <t>Perrogativas Especificas</t>
  </si>
  <si>
    <t>524-3-00-4471</t>
  </si>
  <si>
    <t>COECYTJAL (Sanciones a Partidos Politicos)</t>
  </si>
  <si>
    <t>524-4-00-4400</t>
  </si>
  <si>
    <t>Ayudas Sociales</t>
  </si>
  <si>
    <t>532-1-00-4442</t>
  </si>
  <si>
    <t>Apoyos</t>
  </si>
  <si>
    <t>950-0-00-5000</t>
  </si>
  <si>
    <t>950-1-00-5100</t>
  </si>
  <si>
    <t>Muebles de oficina y equipo computo</t>
  </si>
  <si>
    <t>950-2-00-5200</t>
  </si>
  <si>
    <t>Equipo audiovisual y video</t>
  </si>
  <si>
    <t>950-4-00-5400</t>
  </si>
  <si>
    <t>Vehículos y equipo de transporte</t>
  </si>
  <si>
    <t>950-6-00-5600</t>
  </si>
  <si>
    <t>Maquinaria, otros equipos y herramientas</t>
  </si>
  <si>
    <t>950-9-00-5900</t>
  </si>
  <si>
    <t xml:space="preserve">Sofware, programas </t>
  </si>
  <si>
    <t xml:space="preserve">Sumas Iguales: </t>
  </si>
  <si>
    <t>IEPCEJ EJERCICIO 2008</t>
  </si>
  <si>
    <t>Balanza de comprobación al 30/Sep/2021</t>
  </si>
  <si>
    <t>Fecha: 17/Feb/2022</t>
  </si>
  <si>
    <t>Saldos</t>
  </si>
  <si>
    <t>Iniciales</t>
  </si>
  <si>
    <t>Actuales</t>
  </si>
  <si>
    <t>001-0000-0000-0000</t>
  </si>
  <si>
    <t>ACTIVO</t>
  </si>
  <si>
    <t>100-0000-0000-0000</t>
  </si>
  <si>
    <t>ACTIVO CIRCULANTE</t>
  </si>
  <si>
    <t>101-0000-0000-0001</t>
  </si>
  <si>
    <t>FONDO FIJO DE CAJA</t>
  </si>
  <si>
    <t>101-0000-0000-0000</t>
  </si>
  <si>
    <t>CUENTA DE MAYOR DE FONDO REVOLVENTE</t>
  </si>
  <si>
    <t>101-0402-0000-0000</t>
  </si>
  <si>
    <t>Presidente Con. Dist. 15</t>
  </si>
  <si>
    <t>101-0423-0000-0000</t>
  </si>
  <si>
    <t>Pdte. Con. Mpal. Atemajac de Brizuela</t>
  </si>
  <si>
    <t>101-0435-0000-0000</t>
  </si>
  <si>
    <t>Pdte. Con. Mpal. Chapala</t>
  </si>
  <si>
    <t>101-0441-0000-0000</t>
  </si>
  <si>
    <t>Pdte. Con. Mpal. Concepción de Buenos Aires</t>
  </si>
  <si>
    <t>101-0469-0000-0000</t>
  </si>
  <si>
    <t>Pdte. Con. Mpal. La Manzanilla de la Paz</t>
  </si>
  <si>
    <t>101-0517-0000-0000</t>
  </si>
  <si>
    <t>Pdte. Con. Mpal. Totatiche</t>
  </si>
  <si>
    <t>101-0554-0000-0000</t>
  </si>
  <si>
    <t>Secretaría Ejecutiva</t>
  </si>
  <si>
    <t>101-0564-0000-0000</t>
  </si>
  <si>
    <t>Dirección de Administración y Finanzas</t>
  </si>
  <si>
    <t>102-0000-0000-0000</t>
  </si>
  <si>
    <t>BANCOS CTA.CHEQUES</t>
  </si>
  <si>
    <t>102-0010-0000-0000</t>
  </si>
  <si>
    <t>BANSI, S.A.</t>
  </si>
  <si>
    <t>102-0015-0000-0000</t>
  </si>
  <si>
    <t>BBVA Bancomer, S.A., Cta 0102614707</t>
  </si>
  <si>
    <t>102-0019-0000-0000</t>
  </si>
  <si>
    <t>BBVA Cta. Intermediaria 0115163145</t>
  </si>
  <si>
    <t>102-0021-0000-0000</t>
  </si>
  <si>
    <t>BBVA Nómina 115687152</t>
  </si>
  <si>
    <t>104-0000-0000-0000</t>
  </si>
  <si>
    <t>DEUDORES DIVERSOS</t>
  </si>
  <si>
    <t>104-0392-0000-0000</t>
  </si>
  <si>
    <t>Murillo Gutierrez Manuel Alejandro</t>
  </si>
  <si>
    <t>104-0523-0000-0000</t>
  </si>
  <si>
    <t>Presidente Con. Dist. 20</t>
  </si>
  <si>
    <t>104-0544-0000-0000</t>
  </si>
  <si>
    <t>Rosas Villalobos Alma Fabiola del Rosario</t>
  </si>
  <si>
    <t>104-0631-0000-0000</t>
  </si>
  <si>
    <t>Salazar Ruíz Aldo Alonso</t>
  </si>
  <si>
    <t>104-0649-0000-0000</t>
  </si>
  <si>
    <t>Pdte. Con. Mpal Tecalitlan (CD-19)</t>
  </si>
  <si>
    <t>104-0658-0000-0000</t>
  </si>
  <si>
    <t>Ramírez García Hugo Elias</t>
  </si>
  <si>
    <t>104-0659-0000-0000</t>
  </si>
  <si>
    <t>Delgadillo González Saúl</t>
  </si>
  <si>
    <t>104-0661-0000-0000</t>
  </si>
  <si>
    <t>Pulido Maciel Hugo</t>
  </si>
  <si>
    <t>104-0672-0000-0000</t>
  </si>
  <si>
    <t>García Hernández Eric Alvar</t>
  </si>
  <si>
    <t>104-0681-0000-0000</t>
  </si>
  <si>
    <t>Samuel Limón Zarate</t>
  </si>
  <si>
    <t>104-0701-0000-0000</t>
  </si>
  <si>
    <t>Campos Guzman Luis Alfonso</t>
  </si>
  <si>
    <t>104-0730-0000-0000</t>
  </si>
  <si>
    <t>Pdte. Consejo Municipal Totatiche</t>
  </si>
  <si>
    <t>104-0817-0000-0000</t>
  </si>
  <si>
    <t>ALEJANDRO GUTIÉRREZ CARRILLO</t>
  </si>
  <si>
    <t>104-1002-0000-0000</t>
  </si>
  <si>
    <t>Cesar Alejandro Rios López</t>
  </si>
  <si>
    <t>104-1011-0000-0000</t>
  </si>
  <si>
    <t>Eduardo Meza Rincon</t>
  </si>
  <si>
    <t>104-1019-0000-0000</t>
  </si>
  <si>
    <t>Catalina Moreno Trillo</t>
  </si>
  <si>
    <t>104-1041-0000-0000</t>
  </si>
  <si>
    <t>Karen Steffannia Islas Antonio</t>
  </si>
  <si>
    <t>104-1043-0000-0000</t>
  </si>
  <si>
    <t>Gisela Araceli Leyva Martinez</t>
  </si>
  <si>
    <t>104-1044-0000-0000</t>
  </si>
  <si>
    <t>Jesus Eliseo Maciel Iñiguez</t>
  </si>
  <si>
    <t>104-1045-0000-0000</t>
  </si>
  <si>
    <t>Monica Rizo Lopez</t>
  </si>
  <si>
    <t>104-1046-0000-0000</t>
  </si>
  <si>
    <t>Cynthia Teresa Elizalde Vivas</t>
  </si>
  <si>
    <t>108-0000-0000-0000</t>
  </si>
  <si>
    <t>IMPUESTOS A FAVOR</t>
  </si>
  <si>
    <t>108-0002-0000-0000</t>
  </si>
  <si>
    <t>Subsidio para el Empleo</t>
  </si>
  <si>
    <t>109-0000-0000-0000</t>
  </si>
  <si>
    <t>109-0361-0000-0000</t>
  </si>
  <si>
    <t>Universidad de Guadalajara</t>
  </si>
  <si>
    <t>120-0000-0000-0000</t>
  </si>
  <si>
    <t>ACTIVO FIJO</t>
  </si>
  <si>
    <t>120-0130-0000-0000</t>
  </si>
  <si>
    <t>OTROS MOBILIARIOS Y EQUIPOS DE ADMINISTRACIÓN</t>
  </si>
  <si>
    <t>120-0133-0000-0000</t>
  </si>
  <si>
    <t>SISTEMAS DE AIRE ACONDICIONADO, CALEFACCIÓN Y REFR</t>
  </si>
  <si>
    <t>120-0133-0001-0000</t>
  </si>
  <si>
    <t>Sistemas de Aire Acondicionado, Calefacción y Refr</t>
  </si>
  <si>
    <t>120-0139-0000-0000</t>
  </si>
  <si>
    <t>120-0139-0001-0000</t>
  </si>
  <si>
    <t>Otro Mobiliario y Equipo de Administración Mat Ele</t>
  </si>
  <si>
    <t>MOBILIARIO Y EQPO. DE OFNA.</t>
  </si>
  <si>
    <t>121-0000-0000-0000</t>
  </si>
  <si>
    <t>121-0001-0000-0000</t>
  </si>
  <si>
    <t>Mobiliario y Equipo de Oficina</t>
  </si>
  <si>
    <t>121-0002-0000-0000</t>
  </si>
  <si>
    <t>Mobiliario sria de finanzas</t>
  </si>
  <si>
    <t>121-0003-0000-0000</t>
  </si>
  <si>
    <t>Equipo de Oficina Consejo Electoral</t>
  </si>
  <si>
    <t>DEPRECIACION ACUMULADA DE ACTIVOS FIJOS</t>
  </si>
  <si>
    <t>122-0000-0000-0000</t>
  </si>
  <si>
    <t>122-0001-0000-0000</t>
  </si>
  <si>
    <t>Dep. Acum. Mob. y Eqpo. de Oficina</t>
  </si>
  <si>
    <t>122-0002-0000-0000</t>
  </si>
  <si>
    <t>Dep Acum Sistemas de Aire Acondicionado</t>
  </si>
  <si>
    <t>122-0003-0000-0000</t>
  </si>
  <si>
    <t>Dep. Acum Otro Mobiliario y Equipo de Admon.</t>
  </si>
  <si>
    <t>122-0004-0000-0000</t>
  </si>
  <si>
    <t>Dep. Acum Material Electoral</t>
  </si>
  <si>
    <t>124-0001-0000-0000</t>
  </si>
  <si>
    <t>Dep. Acum. Eqpo. Transporte</t>
  </si>
  <si>
    <t>126-0001-0000-0000</t>
  </si>
  <si>
    <t>Dep. Acum. Eqpo. de Computo</t>
  </si>
  <si>
    <t>130-0001-0000-0000</t>
  </si>
  <si>
    <t>Dep. Acum. Eqpo. Comunicacion</t>
  </si>
  <si>
    <t>132-0001-0000-0000</t>
  </si>
  <si>
    <t>Dep. Acum. Programas de Cómputo</t>
  </si>
  <si>
    <t>136-0001-0000-0000</t>
  </si>
  <si>
    <t>Dep. Acum. Eqpo. Audio y Video</t>
  </si>
  <si>
    <t>EQUIPO DE TRANSPORTE</t>
  </si>
  <si>
    <t>123-0000-0000-0000</t>
  </si>
  <si>
    <t>123-0001-0000-0000</t>
  </si>
  <si>
    <t>Equipo de Transporte</t>
  </si>
  <si>
    <t>123-0002-0000-0000</t>
  </si>
  <si>
    <t>Vehículo y Equipo  Auxiliar de Transporte</t>
  </si>
  <si>
    <t>EQUIPO DE COMPUTO</t>
  </si>
  <si>
    <t>125-0000-0000-0000</t>
  </si>
  <si>
    <t>125-0001-0000-0000</t>
  </si>
  <si>
    <t>Equipo de Computo</t>
  </si>
  <si>
    <t>125-0002-0000-0000</t>
  </si>
  <si>
    <t>Eq. de Computo Sria.</t>
  </si>
  <si>
    <t>EQUIPO DE COMUNICACION</t>
  </si>
  <si>
    <t>129-0000-0000-0000</t>
  </si>
  <si>
    <t>129-0001-0000-0000</t>
  </si>
  <si>
    <t>Equipo de Comunicación</t>
  </si>
  <si>
    <t>129-0002-0000-0000</t>
  </si>
  <si>
    <t>Eq. de Com.Sria. de Finanzas</t>
  </si>
  <si>
    <t>131-0000-0000-0000</t>
  </si>
  <si>
    <t>PROGRAMAS DE COMPUTO</t>
  </si>
  <si>
    <t>131-0001-0000-0000</t>
  </si>
  <si>
    <t>Programas de computo</t>
  </si>
  <si>
    <t>135-0000-0000-0000</t>
  </si>
  <si>
    <t>EQUIPO DE AUDIO Y VIDEO</t>
  </si>
  <si>
    <t>135-0001-0000-0000</t>
  </si>
  <si>
    <t>Equipo de Audio y Video</t>
  </si>
  <si>
    <t>140-0000-0000-0000</t>
  </si>
  <si>
    <t>ACTIVO DIFERIDO</t>
  </si>
  <si>
    <t>142-0000-0000-0000</t>
  </si>
  <si>
    <t>MEJORAS A LOCALES ARRENDADOS</t>
  </si>
  <si>
    <t>142-0002-0000-0000</t>
  </si>
  <si>
    <t>Florencia 2370</t>
  </si>
  <si>
    <t>143-0000-0000-0000</t>
  </si>
  <si>
    <t>AMORT. ACUM. DE MEJORAS A LOCAL A</t>
  </si>
  <si>
    <t>143-0001-0000-0000</t>
  </si>
  <si>
    <t>Amort.Acum. de Mejoras a Loc.</t>
  </si>
  <si>
    <t>DEPOSITOS EN GARANTIA</t>
  </si>
  <si>
    <t>144-0000-0000-0000</t>
  </si>
  <si>
    <t>144-0088-0000-0000</t>
  </si>
  <si>
    <t>Depósito Bodega Organización</t>
  </si>
  <si>
    <t>144-0093-0000-0000</t>
  </si>
  <si>
    <t>Deposito Renta Dist.5</t>
  </si>
  <si>
    <t>144-0094-0000-0000</t>
  </si>
  <si>
    <t>Deposito Renta Dist. 6</t>
  </si>
  <si>
    <t>144-0095-0000-0000</t>
  </si>
  <si>
    <t>Deposito Renta Dist. 7</t>
  </si>
  <si>
    <t>144-0096-0000-0000</t>
  </si>
  <si>
    <t>Deposito Renta Dist. 8</t>
  </si>
  <si>
    <t>144-0097-0000-0000</t>
  </si>
  <si>
    <t>Deposito Renta Dist. 9</t>
  </si>
  <si>
    <t>144-0110-0000-0000</t>
  </si>
  <si>
    <t>Deposito C.F.E. Bodega Organización</t>
  </si>
  <si>
    <t>144-0116-0000-0000</t>
  </si>
  <si>
    <t>Deposito CFE ( Oficinas Centrales )</t>
  </si>
  <si>
    <t>144-0132-0000-0000</t>
  </si>
  <si>
    <t>Deposito Renta Consj. Mpal. Lagos de Moreno</t>
  </si>
  <si>
    <t>144-0140-0000-0000</t>
  </si>
  <si>
    <t>Dep. Rta Ofna. Juridico Asis</t>
  </si>
  <si>
    <t>144-0158-0000-0000</t>
  </si>
  <si>
    <t>Bodega Medrano Jorge C. Salles Cuervo</t>
  </si>
  <si>
    <t>144-0160-0000-0000</t>
  </si>
  <si>
    <t>Dep Garantía Parque de las Estrellas 2764</t>
  </si>
  <si>
    <t>144-0161-0000-0000</t>
  </si>
  <si>
    <t>Dep. Garantía Arcos 27 Cuadher</t>
  </si>
  <si>
    <t>144-0162-0000-0000</t>
  </si>
  <si>
    <t>Dep. Garantía Av. Vallarta Beatriz  Rivas</t>
  </si>
  <si>
    <t>144-1601-0000-0000</t>
  </si>
  <si>
    <t>Dep. Garantía Lopez Cotilla Technical Trazos</t>
  </si>
  <si>
    <t>144-1602-0000-0000</t>
  </si>
  <si>
    <t>Deposito CFE Vallarta</t>
  </si>
  <si>
    <t>144-1603-0000-0000</t>
  </si>
  <si>
    <t>Deposito López Cotilla 2135</t>
  </si>
  <si>
    <t>146-0000-0000-0000</t>
  </si>
  <si>
    <t>GASTOS DE INSTALACION</t>
  </si>
  <si>
    <t>146-0002-0000-0000</t>
  </si>
  <si>
    <t>Instalaciones telefonicas</t>
  </si>
  <si>
    <t>147-0000-0000-0000</t>
  </si>
  <si>
    <t>AMORTIZACION ACUM. GTOS</t>
  </si>
  <si>
    <t>147-0001-0000-0000</t>
  </si>
  <si>
    <t>Amortizacion Acum. Gtos.</t>
  </si>
  <si>
    <t>002-0000-0000-0000</t>
  </si>
  <si>
    <t>PASIVO</t>
  </si>
  <si>
    <t>200-0000-0000-0000</t>
  </si>
  <si>
    <t>PASIVO CIRCULANTE</t>
  </si>
  <si>
    <t>ACREEDORES DIVERSOS</t>
  </si>
  <si>
    <t>201-0000-0000-0000</t>
  </si>
  <si>
    <t>201-0092-0000-0000</t>
  </si>
  <si>
    <t>Elvira Yadira Sanchez Alvarez</t>
  </si>
  <si>
    <t>201-0094-0000-0000</t>
  </si>
  <si>
    <t>Hector Gallego Avila</t>
  </si>
  <si>
    <t>201-0175-0000-0000</t>
  </si>
  <si>
    <t>Director de Administración y Finanzas</t>
  </si>
  <si>
    <t>201-0177-0000-0000</t>
  </si>
  <si>
    <t>COECYTJAL</t>
  </si>
  <si>
    <t>201-0177-0230-0000</t>
  </si>
  <si>
    <t>CANDIDATOS INDEPENDIENTES</t>
  </si>
  <si>
    <t>201-0179-0000-0000</t>
  </si>
  <si>
    <t>Depósitos no identificados.</t>
  </si>
  <si>
    <t>201-0208-0000-0000</t>
  </si>
  <si>
    <t>Pdte. Cons. Mpal. Ignacio Cerro Gordo</t>
  </si>
  <si>
    <t>201-0209-0000-0000</t>
  </si>
  <si>
    <t>Pdte. Cons. Mpal. Atemaja de  Brizuela</t>
  </si>
  <si>
    <t>201-0211-0000-0000</t>
  </si>
  <si>
    <t>Pdte. Con Mpal Casimiro Castillo</t>
  </si>
  <si>
    <t>201-0217-0000-0000</t>
  </si>
  <si>
    <t>Pdte. Consejo Municipal Manzanilla de la Paz</t>
  </si>
  <si>
    <t>201-0218-0000-0000</t>
  </si>
  <si>
    <t>Pdte. Consejo Municipal Concepcion de Buenos Aires</t>
  </si>
  <si>
    <t>201-0219-0000-0000</t>
  </si>
  <si>
    <t>José de Jesús Gómez Valle</t>
  </si>
  <si>
    <t>201-0220-0000-0000</t>
  </si>
  <si>
    <t>Jesus Reynoso Gallegos</t>
  </si>
  <si>
    <t>201-0221-0000-0000</t>
  </si>
  <si>
    <t>Carlos Jacobo García Hernández</t>
  </si>
  <si>
    <t>201-2163-0000-0000</t>
  </si>
  <si>
    <t>Sayani Moska Estrada</t>
  </si>
  <si>
    <t>IMPUESTOS POR PAGAR</t>
  </si>
  <si>
    <t>202-0000-0000-0000</t>
  </si>
  <si>
    <t>202-0001-0000-0000</t>
  </si>
  <si>
    <t>I.S.R.</t>
  </si>
  <si>
    <t>202-0001-0001-0000</t>
  </si>
  <si>
    <t>I.S.R. Retenido</t>
  </si>
  <si>
    <t>202-0002-0000-0000</t>
  </si>
  <si>
    <t>10% sobre arrendamiento</t>
  </si>
  <si>
    <t>202-0003-0000-0000</t>
  </si>
  <si>
    <t>10% sobre honorarios</t>
  </si>
  <si>
    <t>202-0005-0000-0000</t>
  </si>
  <si>
    <t>Cuotas a pensiones</t>
  </si>
  <si>
    <t>202-0006-0000-0000</t>
  </si>
  <si>
    <t>Cuotas IMSS</t>
  </si>
  <si>
    <t>202-0007-0000-0000</t>
  </si>
  <si>
    <t>RET. I.V.A</t>
  </si>
  <si>
    <t>PROVEEDORES</t>
  </si>
  <si>
    <t>203-0000-0000-0000</t>
  </si>
  <si>
    <t>203-0007-0000-0000</t>
  </si>
  <si>
    <t>Comision Federal de Electricidad</t>
  </si>
  <si>
    <t>203-0142-0000-0000</t>
  </si>
  <si>
    <t>Martinez Casillas Jesus Antonio</t>
  </si>
  <si>
    <t>203-0364-0000-0000</t>
  </si>
  <si>
    <t>203-0374-0000-0000</t>
  </si>
  <si>
    <t>Tinajero Barrera Alfredo</t>
  </si>
  <si>
    <t>203-0707-0000-0000</t>
  </si>
  <si>
    <t>Robles Aguilar Sandra Vanesa</t>
  </si>
  <si>
    <t>203-0708-0000-0000</t>
  </si>
  <si>
    <t>Marvan Laborde María</t>
  </si>
  <si>
    <t>203-0958-0000-0000</t>
  </si>
  <si>
    <t>Rogelio Villareal Macías</t>
  </si>
  <si>
    <t>203-0971-0000-0000</t>
  </si>
  <si>
    <t>Isa Corporativo S.A. de C.V.</t>
  </si>
  <si>
    <t>203-1180-0000-0000</t>
  </si>
  <si>
    <t>Sistema Intermunicipal de Agua Potable SEAPAL</t>
  </si>
  <si>
    <t>203-1402-0000-0000</t>
  </si>
  <si>
    <t xml:space="preserve">INSTITUTO ELECTORAL </t>
  </si>
  <si>
    <t>203-1727-0000-0000</t>
  </si>
  <si>
    <t>Diseñadora de Obras QWARKA, S.A. DE C.V</t>
  </si>
  <si>
    <t>203-3373-0000-0000</t>
  </si>
  <si>
    <t>Juan Carlos Fuentes Escobedo</t>
  </si>
  <si>
    <t>203-3652-0000-0000</t>
  </si>
  <si>
    <t>Coeficiente Comunicaciones, S.A. de C.V.</t>
  </si>
  <si>
    <t>203-3669-0000-0000</t>
  </si>
  <si>
    <t>Commercial Group Taashka Mex, S.A. de C.V.</t>
  </si>
  <si>
    <t>203-3841-0000-0000</t>
  </si>
  <si>
    <t>Forticus Tech S.A. de C.V.</t>
  </si>
  <si>
    <t>203-3987-0000-0000</t>
  </si>
  <si>
    <t>Varios</t>
  </si>
  <si>
    <t>203-4105-0000-0000</t>
  </si>
  <si>
    <t>Lluvia Linda Rivera Sanchez</t>
  </si>
  <si>
    <t>203-6039-0000-0000</t>
  </si>
  <si>
    <t>Jorge Enrique Aguilar Rojo</t>
  </si>
  <si>
    <t>203-6067-0000-0000</t>
  </si>
  <si>
    <t>Tangil Construcciones SA de CV</t>
  </si>
  <si>
    <t>203-6095-0000-0000</t>
  </si>
  <si>
    <t>Sainz Martinez  Luis Carlos</t>
  </si>
  <si>
    <t>203-6096-0000-0000</t>
  </si>
  <si>
    <t>García Perez Laura Patricia</t>
  </si>
  <si>
    <t>203-6098-0000-0000</t>
  </si>
  <si>
    <t>Guzman Bustos Fabiola de Fatima</t>
  </si>
  <si>
    <t>SUELDOS Y SALARIOS POR PAGAR</t>
  </si>
  <si>
    <t>204-0000-0000-0000</t>
  </si>
  <si>
    <t>204-0001-0000-0000</t>
  </si>
  <si>
    <t>Sueldos y Salarios por Pagar</t>
  </si>
  <si>
    <t>204-0002-0000-0000</t>
  </si>
  <si>
    <t>Pendientes de pago(Finiquitos y Liquidaciones)</t>
  </si>
  <si>
    <t>204-0003-0000-0000</t>
  </si>
  <si>
    <t>Sueldos y Salarios Advo.Eventual</t>
  </si>
  <si>
    <t>204-0006-0000-0000</t>
  </si>
  <si>
    <t>Sueldos y Salarios Eventual Consejos Distritales</t>
  </si>
  <si>
    <t>204-0011-0000-0000</t>
  </si>
  <si>
    <t>Sueldos y Salarios Capacitadores Dttos</t>
  </si>
  <si>
    <t>204-0013-0000-0000</t>
  </si>
  <si>
    <t>Sueldos y Salarios Consejos Municipales</t>
  </si>
  <si>
    <t>204-0016-0000-0000</t>
  </si>
  <si>
    <t>Sueldos y Salarios Consejeros Distritales</t>
  </si>
  <si>
    <t>204-0017-0000-0000</t>
  </si>
  <si>
    <t>Sueldos y salarios consulta popular</t>
  </si>
  <si>
    <t>204-0018-0000-0000</t>
  </si>
  <si>
    <t>Sueldos y salarios Extraordinaria Tlaquepaque</t>
  </si>
  <si>
    <t>CUENTAS POR PAGAR</t>
  </si>
  <si>
    <t>206-0000-0000-0000</t>
  </si>
  <si>
    <t>206-0041-0000-0000</t>
  </si>
  <si>
    <t>Tania Lu Ramírez García</t>
  </si>
  <si>
    <t>206-0042-0000-0000</t>
  </si>
  <si>
    <t>SEDAR</t>
  </si>
  <si>
    <t>206-0100-0000-0000</t>
  </si>
  <si>
    <t>PRESTAMOS PENSIONES</t>
  </si>
  <si>
    <t>206-0100-0100-0000</t>
  </si>
  <si>
    <t>PCP (Préstamo Corto Plazo )</t>
  </si>
  <si>
    <t>206-0100-0300-0000</t>
  </si>
  <si>
    <t>PH ( Préstamo Hipotecario )</t>
  </si>
  <si>
    <t>206-0100-0400-0000</t>
  </si>
  <si>
    <t>(Prestamo PLMP)</t>
  </si>
  <si>
    <t>206-0138-0000-0000</t>
  </si>
  <si>
    <t>MURILLO GUTIERREZ MANUEL ALEJANDRO</t>
  </si>
  <si>
    <t>206-0139-0000-0000</t>
  </si>
  <si>
    <t>Saúl Delgadillo González</t>
  </si>
  <si>
    <t>206-0140-0000-0000</t>
  </si>
  <si>
    <t>206-0141-0000-0000</t>
  </si>
  <si>
    <t>Arteaga Martinez Jimena</t>
  </si>
  <si>
    <t>206-0500-0000-0000</t>
  </si>
  <si>
    <t>CUENTAS POR PAGAR ( Consejeros Electorales  IEEJ )</t>
  </si>
  <si>
    <t>206-0500-0006-0000</t>
  </si>
  <si>
    <t>Juan Carlos Sauza Mancilla</t>
  </si>
  <si>
    <t>206-0800-0000-0000</t>
  </si>
  <si>
    <t>Aportaciones Voluntarias Sedar</t>
  </si>
  <si>
    <t>206-6097-0000-0000</t>
  </si>
  <si>
    <t>Fregoso Centeno Natalia</t>
  </si>
  <si>
    <t>206-9001-0000-0000</t>
  </si>
  <si>
    <t>Provisiones nóminas 2018</t>
  </si>
  <si>
    <t>003-0000-0000-0000</t>
  </si>
  <si>
    <t>CAPITAL</t>
  </si>
  <si>
    <t>REMANENTE DE EJERCICIOS</t>
  </si>
  <si>
    <t>030-0000-0000-0000</t>
  </si>
  <si>
    <t>030-1994-0000-0000</t>
  </si>
  <si>
    <t>Remanente ejercicio 1994</t>
  </si>
  <si>
    <t>030-1995-0000-0000</t>
  </si>
  <si>
    <t>Remanente ejercicio 1995</t>
  </si>
  <si>
    <t>030-1996-0000-0000</t>
  </si>
  <si>
    <t>Remanente ejercicio 1996</t>
  </si>
  <si>
    <t>030-1997-0000-0000</t>
  </si>
  <si>
    <t>Remanente ejercicio 1997</t>
  </si>
  <si>
    <t>030-1998-0000-0000</t>
  </si>
  <si>
    <t>Remanente ejercicio 1998</t>
  </si>
  <si>
    <t>030-1999-0000-0000</t>
  </si>
  <si>
    <t>Remanente Ejercicio 1999</t>
  </si>
  <si>
    <t>030-2000-0000-0000</t>
  </si>
  <si>
    <t>Remanente Ejercicio 2000</t>
  </si>
  <si>
    <t>030-2001-0000-0000</t>
  </si>
  <si>
    <t>Remanente Ejercicio 2001</t>
  </si>
  <si>
    <t>030-2002-0000-0000</t>
  </si>
  <si>
    <t>Remanente Ejercicio 2002</t>
  </si>
  <si>
    <t>030-2003-0000-0000</t>
  </si>
  <si>
    <t>Remanente Ejercicio 2003</t>
  </si>
  <si>
    <t>030-2004-0000-0000</t>
  </si>
  <si>
    <t>Remanente Ejercicio 2004</t>
  </si>
  <si>
    <t>030-2005-0000-0000</t>
  </si>
  <si>
    <t>Remanente Ejercicio 2005</t>
  </si>
  <si>
    <t>030-2006-0000-0000</t>
  </si>
  <si>
    <t>Remanente Ejercicio 2006</t>
  </si>
  <si>
    <t>030-2007-0000-0000</t>
  </si>
  <si>
    <t>Remanente Ejercicio 2007</t>
  </si>
  <si>
    <t>030-2008-0000-0000</t>
  </si>
  <si>
    <t>Remanente Ejercicio 2008</t>
  </si>
  <si>
    <t>030-2009-0000-0000</t>
  </si>
  <si>
    <t>Remanente Ejercicio 2009</t>
  </si>
  <si>
    <t>030-2010-0000-0000</t>
  </si>
  <si>
    <t>Remanente Ejercicio 2010</t>
  </si>
  <si>
    <t>030-2011-0000-0000</t>
  </si>
  <si>
    <t>Remanente Ejercicio 2011</t>
  </si>
  <si>
    <t>030-2012-0000-0000</t>
  </si>
  <si>
    <t>Remanente Ejercicio 2012</t>
  </si>
  <si>
    <t>030-2013-0000-0000</t>
  </si>
  <si>
    <t>Remanente Ejercicio 2013</t>
  </si>
  <si>
    <t>030-2014-0000-0000</t>
  </si>
  <si>
    <t>Remanente Ejercicio 2014</t>
  </si>
  <si>
    <t>030-2015-0000-0000</t>
  </si>
  <si>
    <t>Remanente Ejercicio 2015</t>
  </si>
  <si>
    <t>030-2016-0000-0000</t>
  </si>
  <si>
    <t>Remanente Ejercicio 2016</t>
  </si>
  <si>
    <t>030-2017-0000-0000</t>
  </si>
  <si>
    <t>Remanente Ejercicio 2017</t>
  </si>
  <si>
    <t>030-2018-0000-0000</t>
  </si>
  <si>
    <t>Remanente Ejercicio 2018</t>
  </si>
  <si>
    <t>030-2019-0000-0000</t>
  </si>
  <si>
    <t>Remanente Ejercicio 2019</t>
  </si>
  <si>
    <t>030-2020-0000-0000</t>
  </si>
  <si>
    <t>Remanente Ejercicio 2020</t>
  </si>
  <si>
    <t>301-0000-0000-0000</t>
  </si>
  <si>
    <t>PATRIMONIO</t>
  </si>
  <si>
    <t>301-0001-0000-0000</t>
  </si>
  <si>
    <t>Patrimonio</t>
  </si>
  <si>
    <t>004-0000-0000-0000</t>
  </si>
  <si>
    <t>CUENTA RESULTADOS ACREEDORAS</t>
  </si>
  <si>
    <t>ASIGNACION PRESUPUESTAL</t>
  </si>
  <si>
    <t>401-0000-0000-0000</t>
  </si>
  <si>
    <t>401-0001-0000-0000</t>
  </si>
  <si>
    <t>Ministraciones mensuales</t>
  </si>
  <si>
    <t>401-0002-0000-0000</t>
  </si>
  <si>
    <t>Ampliación Extraordinaria</t>
  </si>
  <si>
    <t>401-0003-0000-0000</t>
  </si>
  <si>
    <t>Partidos Politicos</t>
  </si>
  <si>
    <t>401-0006-0000-0000</t>
  </si>
  <si>
    <t>Ministracion Proceso Electoral</t>
  </si>
  <si>
    <t>401-0008-0000-0000</t>
  </si>
  <si>
    <t>Ministración Gtos de Campaña Part Pol y Candi Inde</t>
  </si>
  <si>
    <t>401-0009-0000-0000</t>
  </si>
  <si>
    <t>Consulta Popular Pacto Fiscal</t>
  </si>
  <si>
    <t>405-0000-0000-0000</t>
  </si>
  <si>
    <t>405-0005-0000-0000</t>
  </si>
  <si>
    <t xml:space="preserve">Intereses BBVA Bancomer </t>
  </si>
  <si>
    <t>406-0000-0000-0000</t>
  </si>
  <si>
    <t>OTROS INGRESOS Y BENEFICIOS VARIOS</t>
  </si>
  <si>
    <t>406-0008-0000-0000</t>
  </si>
  <si>
    <t>Reintegros INE</t>
  </si>
  <si>
    <t>005-0000-0000-0000</t>
  </si>
  <si>
    <t>CUENTA RESULTADOS DEUDORA</t>
  </si>
  <si>
    <t>501-0000-0000-0000</t>
  </si>
  <si>
    <t>GASTO CORRIENTE IEPC JALISCO</t>
  </si>
  <si>
    <t>SERVICIOS PERSONALES</t>
  </si>
  <si>
    <t>501-1000-0000-0000</t>
  </si>
  <si>
    <t>501-1000-1131-0000</t>
  </si>
  <si>
    <t>Sueldo Base</t>
  </si>
  <si>
    <t>501-1000-1221-0000</t>
  </si>
  <si>
    <t>Salario al personal eventual</t>
  </si>
  <si>
    <t>501-1000-1321-0000</t>
  </si>
  <si>
    <t>Prima vacacional y dominical</t>
  </si>
  <si>
    <t>501-1000-1322-0000</t>
  </si>
  <si>
    <t>Aguinaldo</t>
  </si>
  <si>
    <t>501-1000-1331-0000</t>
  </si>
  <si>
    <t>Remuneraciones  por Horas Extraordinarias</t>
  </si>
  <si>
    <t>501-1000-1345-0000</t>
  </si>
  <si>
    <t xml:space="preserve">Compensaciones adicionales </t>
  </si>
  <si>
    <t>501-1000-1411-0000</t>
  </si>
  <si>
    <t>Cuotas al IMSS por enfermedades y maternidad</t>
  </si>
  <si>
    <t>501-1000-1421-0000</t>
  </si>
  <si>
    <t>Cuotas para la vivienda</t>
  </si>
  <si>
    <t>501-1000-1431-0000</t>
  </si>
  <si>
    <t>501-1000-1432-0000</t>
  </si>
  <si>
    <t>Cuotas para el sistema de ahorro para el retiro</t>
  </si>
  <si>
    <t>501-1000-1441-0000</t>
  </si>
  <si>
    <t>Cuotas para el seguro de vida del personal</t>
  </si>
  <si>
    <t>501-1000-1712-0000</t>
  </si>
  <si>
    <t>Ayuda para despensa</t>
  </si>
  <si>
    <t>501-1000-1715-0000</t>
  </si>
  <si>
    <t>Estímulo por día del servidor público</t>
  </si>
  <si>
    <t>MATERIALES Y SUMINISTROS</t>
  </si>
  <si>
    <t>501-2000-0000-0000</t>
  </si>
  <si>
    <t>501-2000-2111-0000</t>
  </si>
  <si>
    <t>Materiales útiles y eq menores de oficina</t>
  </si>
  <si>
    <t>501-2000-2141-0000</t>
  </si>
  <si>
    <t>Materiales, útiles y eq menores de teconología</t>
  </si>
  <si>
    <t>501-2000-2151-0000</t>
  </si>
  <si>
    <t>Material impreso e información digital</t>
  </si>
  <si>
    <t>501-2000-2161-0000</t>
  </si>
  <si>
    <t>Material de limpieza</t>
  </si>
  <si>
    <t>501-2000-2171-0000</t>
  </si>
  <si>
    <t>Materiales y útiles de enseñanza</t>
  </si>
  <si>
    <t>501-2000-2214-0000</t>
  </si>
  <si>
    <t>Prod alimenticios p/pers en instal de dep y ent</t>
  </si>
  <si>
    <t>501-2000-2231-0000</t>
  </si>
  <si>
    <t>Utensilios para el servicio de alimentación</t>
  </si>
  <si>
    <t>501-2000-2441-0000</t>
  </si>
  <si>
    <t>Madera y productos de madera</t>
  </si>
  <si>
    <t>501-2000-2461-0000</t>
  </si>
  <si>
    <t>Material eléctrico y electrónico</t>
  </si>
  <si>
    <t>501-2000-2481-0000</t>
  </si>
  <si>
    <t>Materiales complementarios</t>
  </si>
  <si>
    <t>501-2000-2531-0000</t>
  </si>
  <si>
    <t>Medicinas y productos farmacéuticos</t>
  </si>
  <si>
    <t>501-2000-2612-0000</t>
  </si>
  <si>
    <t xml:space="preserve">Comb,lub y aditivos p/vehículos dest a serv admon </t>
  </si>
  <si>
    <t>501-2000-2721-0000</t>
  </si>
  <si>
    <t>Prendas de seguridad y protección personal</t>
  </si>
  <si>
    <t>501-2000-2911-0000</t>
  </si>
  <si>
    <t>Herramientas menores</t>
  </si>
  <si>
    <t>501-2000-2921-0000</t>
  </si>
  <si>
    <t>Refacciones y accesorios menores de edificios</t>
  </si>
  <si>
    <t>501-2000-2931-0000</t>
  </si>
  <si>
    <t xml:space="preserve">Ref y accesorios de mob y eq de admon,edu y recre </t>
  </si>
  <si>
    <t>501-2000-2941-0000</t>
  </si>
  <si>
    <t>Ref y accesorios p/eq de computo y telecomunica</t>
  </si>
  <si>
    <t>501-2000-2961-0000</t>
  </si>
  <si>
    <t>Refacciones y accesorios menores de eq de transpor</t>
  </si>
  <si>
    <t>SERVICIOS GENERALES</t>
  </si>
  <si>
    <t>501-3000-0000-0000</t>
  </si>
  <si>
    <t>501-3000-3111-0000</t>
  </si>
  <si>
    <t>Servicio de energía eléctrica</t>
  </si>
  <si>
    <t>501-3000-3131-0000</t>
  </si>
  <si>
    <t xml:space="preserve">Servicio de agua </t>
  </si>
  <si>
    <t>501-3000-3161-0000</t>
  </si>
  <si>
    <t>Servicio de telecomunicaciones y satelitales</t>
  </si>
  <si>
    <t>501-3000-3171-0000</t>
  </si>
  <si>
    <t>Servicio de acceso a internet, redes y procesamien</t>
  </si>
  <si>
    <t>501-3000-3181-0000</t>
  </si>
  <si>
    <t>Servicio postal</t>
  </si>
  <si>
    <t>501-3000-3221-0000</t>
  </si>
  <si>
    <t>Arrendamiento de edificios</t>
  </si>
  <si>
    <t>501-3000-3271-0000</t>
  </si>
  <si>
    <t>Patentes, regalías y otros</t>
  </si>
  <si>
    <t>501-3000-3331-0000</t>
  </si>
  <si>
    <t>Serv de consultoría administrativa e informática</t>
  </si>
  <si>
    <t>501-3000-3342-0000</t>
  </si>
  <si>
    <t>Capacitación especializada</t>
  </si>
  <si>
    <t>501-3000-3351-0000</t>
  </si>
  <si>
    <t xml:space="preserve">Servicios de investigación científica ydesarrollo </t>
  </si>
  <si>
    <t>501-3000-3362-0000</t>
  </si>
  <si>
    <t>Servicio de impresión de doc y pape oficial</t>
  </si>
  <si>
    <t>501-3000-3363-0000</t>
  </si>
  <si>
    <t>Servicios de imp. de mat info der de opera y admon</t>
  </si>
  <si>
    <t>501-3000-3381-0000</t>
  </si>
  <si>
    <t xml:space="preserve">Servicios de vigilancia </t>
  </si>
  <si>
    <t>501-3000-3411-0000</t>
  </si>
  <si>
    <t>Servicios financieros y bancarios</t>
  </si>
  <si>
    <t>501-3000-3451-0000</t>
  </si>
  <si>
    <t>Seguro de bienes patrimoniales</t>
  </si>
  <si>
    <t>501-3000-3471-0000</t>
  </si>
  <si>
    <t>Fletes y maniobras</t>
  </si>
  <si>
    <t>501-3000-3511-0000</t>
  </si>
  <si>
    <t>Mant y conser menor de inmuebles p/pres de ser adm</t>
  </si>
  <si>
    <t>501-3000-3521-0000</t>
  </si>
  <si>
    <t>Mant y cons de mob y  eq de admon,edu y recre</t>
  </si>
  <si>
    <t>501-3000-3531-0000</t>
  </si>
  <si>
    <t>Instalación, rep y mant de eq de comp y tec infor</t>
  </si>
  <si>
    <t>501-3000-3551-0000</t>
  </si>
  <si>
    <t>Mant y conser de vehículos terr,aéreos,mar,lac,flu</t>
  </si>
  <si>
    <t>501-3000-3571-0000</t>
  </si>
  <si>
    <t xml:space="preserve">Instalación Reparación y Mtto Maquinaria y Otros </t>
  </si>
  <si>
    <t>501-3000-3581-0000</t>
  </si>
  <si>
    <t>Servicio de limpieza y manejo de desechos</t>
  </si>
  <si>
    <t>501-3000-3591-0000</t>
  </si>
  <si>
    <t>Servicio de Jardinería y Fumigación</t>
  </si>
  <si>
    <t>501-3000-3611-0000</t>
  </si>
  <si>
    <t>Dif por rad, tv y otros medios sobre prog y act gu</t>
  </si>
  <si>
    <t>501-3000-3661-0000</t>
  </si>
  <si>
    <t>Servicio de creación y dif de cont excl por intern</t>
  </si>
  <si>
    <t>501-3000-3711-0000</t>
  </si>
  <si>
    <t>Pasajes aéreos nacionales</t>
  </si>
  <si>
    <t>501-3000-3721-0000</t>
  </si>
  <si>
    <t xml:space="preserve">Pasajes terrestres nacionales </t>
  </si>
  <si>
    <t>501-3000-3751-0000</t>
  </si>
  <si>
    <t>Viáticos en el país</t>
  </si>
  <si>
    <t>501-3000-3791-0000</t>
  </si>
  <si>
    <t>Otros servicios de traslado y hospedaje</t>
  </si>
  <si>
    <t>501-3000-3831-0000</t>
  </si>
  <si>
    <t xml:space="preserve">Congresos y convenciones </t>
  </si>
  <si>
    <t>501-3000-3921-0000</t>
  </si>
  <si>
    <t>Otros impuestos y derechos</t>
  </si>
  <si>
    <t>501-3000-3941-0000</t>
  </si>
  <si>
    <t>Laudos laborales</t>
  </si>
  <si>
    <t>501-3000-3981-0000</t>
  </si>
  <si>
    <t>Impuesto sobre nóminas y otros que se deriven de u</t>
  </si>
  <si>
    <t>501-5000-0000-0000</t>
  </si>
  <si>
    <t>BIENES MUEBLES INMUEBLES</t>
  </si>
  <si>
    <t>501-5000-5151-0000</t>
  </si>
  <si>
    <t>Equipo de cómputo y tecnología de la información</t>
  </si>
  <si>
    <t>FINANCIAMIENTO PARTIDOS ACTIVIDADES ORDINARIAS</t>
  </si>
  <si>
    <t>502-0000-0000-0000</t>
  </si>
  <si>
    <t>502-0001-0000-0000</t>
  </si>
  <si>
    <t>Partido Accion Nacional</t>
  </si>
  <si>
    <t>502-0002-0000-0000</t>
  </si>
  <si>
    <t>Partido Revolucionario Institucional</t>
  </si>
  <si>
    <t>502-0005-0000-0000</t>
  </si>
  <si>
    <t>Partido Verde Ecologista de Mexico</t>
  </si>
  <si>
    <t>502-0018-0000-0000</t>
  </si>
  <si>
    <t>Movimiento Ciudadano</t>
  </si>
  <si>
    <t>502-0019-0000-0000</t>
  </si>
  <si>
    <t>Morena</t>
  </si>
  <si>
    <t>502-0021-0000-0000</t>
  </si>
  <si>
    <t>Somos</t>
  </si>
  <si>
    <t>502-0022-0000-0000</t>
  </si>
  <si>
    <t>Encuentro Solidario</t>
  </si>
  <si>
    <t>502-0023-0000-0000</t>
  </si>
  <si>
    <t>Hagamos</t>
  </si>
  <si>
    <t>502-0024-0000-0000</t>
  </si>
  <si>
    <t>Futuro</t>
  </si>
  <si>
    <t>502-0025-0000-0000</t>
  </si>
  <si>
    <t>Redes Sociales Progresistas</t>
  </si>
  <si>
    <t>502-0026-0000-0000</t>
  </si>
  <si>
    <t>Fuerza Por Mexico</t>
  </si>
  <si>
    <t>FINANCIAMIENRO OBTENCIÓN VOTO PARTIDOS</t>
  </si>
  <si>
    <t>503-0000-0000-0000</t>
  </si>
  <si>
    <t>503-0001-0000-0000</t>
  </si>
  <si>
    <t>Partido Acción Nacional</t>
  </si>
  <si>
    <t>503-0002-0000-0000</t>
  </si>
  <si>
    <t>503-0003-0000-0000</t>
  </si>
  <si>
    <t>Partido de la Revolución Democrática</t>
  </si>
  <si>
    <t>503-0004-0000-0000</t>
  </si>
  <si>
    <t>Partido del Trabajo</t>
  </si>
  <si>
    <t>503-0005-0000-0000</t>
  </si>
  <si>
    <t>Partido Verde Ecologista</t>
  </si>
  <si>
    <t>503-0018-0000-0000</t>
  </si>
  <si>
    <t>503-0019-0000-0000</t>
  </si>
  <si>
    <t>503-0084-0000-0000</t>
  </si>
  <si>
    <t>Partido Encuentro Solidario</t>
  </si>
  <si>
    <t>503-0085-0000-0000</t>
  </si>
  <si>
    <t>503-0086-0000-0000</t>
  </si>
  <si>
    <t>503-0087-0000-0000</t>
  </si>
  <si>
    <t>Fuerza por México</t>
  </si>
  <si>
    <t>503-0088-0000-0000</t>
  </si>
  <si>
    <t>503-0089-0000-0000</t>
  </si>
  <si>
    <t>503-0112-0000-0000</t>
  </si>
  <si>
    <t>Soy un Ciudadano Libre AC</t>
  </si>
  <si>
    <t>503-0113-0000-0000</t>
  </si>
  <si>
    <t>Sembrando para Cosechar un Futuro Mejor</t>
  </si>
  <si>
    <t>503-0114-0000-0000</t>
  </si>
  <si>
    <t xml:space="preserve">Atotonilco Independiente </t>
  </si>
  <si>
    <t>503-0115-0000-0000</t>
  </si>
  <si>
    <t>Oz por un Autlan Independiente AC</t>
  </si>
  <si>
    <t>503-0116-0000-0000</t>
  </si>
  <si>
    <t>El Bola Capacete</t>
  </si>
  <si>
    <t>503-0117-0000-0000</t>
  </si>
  <si>
    <t>Fredy Rayo AC</t>
  </si>
  <si>
    <t>503-0118-0000-0000</t>
  </si>
  <si>
    <t>Proyecto IST AC</t>
  </si>
  <si>
    <t>503-0119-0000-0000</t>
  </si>
  <si>
    <t>Amigos Aldana</t>
  </si>
  <si>
    <t>503-0120-0000-0000</t>
  </si>
  <si>
    <t xml:space="preserve">Colotlan Independiente </t>
  </si>
  <si>
    <t>503-0121-0000-0000</t>
  </si>
  <si>
    <t xml:space="preserve">Porque tu voz es mi lucha </t>
  </si>
  <si>
    <t>503-0122-0000-0000</t>
  </si>
  <si>
    <t>Pro Natura Ocotlan AC</t>
  </si>
  <si>
    <t>503-0124-0000-0000</t>
  </si>
  <si>
    <t>Voz Ciudadana de Sayula AC</t>
  </si>
  <si>
    <t>503-0126-0000-0000</t>
  </si>
  <si>
    <t>Gustavo Castañeda AC</t>
  </si>
  <si>
    <t>503-0127-0000-0000</t>
  </si>
  <si>
    <t>Zapotitlan Somos Todos</t>
  </si>
  <si>
    <t>503-0128-0000-0000</t>
  </si>
  <si>
    <t>Alejandro Vazquez Unidos por Zapotlan</t>
  </si>
  <si>
    <t>503-0129-0000-0000</t>
  </si>
  <si>
    <t>Fuerza Independiente por Zapotlan</t>
  </si>
  <si>
    <t>503-0130-0000-0000</t>
  </si>
  <si>
    <t xml:space="preserve">Fortaleza Guadalajara </t>
  </si>
  <si>
    <t>503-0131-0000-0000</t>
  </si>
  <si>
    <t>Unidos Independientes por Tequila</t>
  </si>
  <si>
    <t>503-0132-0000-0000</t>
  </si>
  <si>
    <t>Aixcaquema AC</t>
  </si>
  <si>
    <t>506-0000-0000-0000</t>
  </si>
  <si>
    <t>PROCESO ELECTORAL</t>
  </si>
  <si>
    <t>506-1000-0000-0000</t>
  </si>
  <si>
    <t>506-1000-1221-0000</t>
  </si>
  <si>
    <t>506-1000-1321-0000</t>
  </si>
  <si>
    <t>Prima Vacacional y Dominical</t>
  </si>
  <si>
    <t>506-1000-1322-0000</t>
  </si>
  <si>
    <t>506-1000-1331-0000</t>
  </si>
  <si>
    <t>Remuneraciones por horas extraordinarias</t>
  </si>
  <si>
    <t>506-1000-1347-0000</t>
  </si>
  <si>
    <t>Otras compensaciones (gastos de campo)</t>
  </si>
  <si>
    <t>506-1000-1411-0000</t>
  </si>
  <si>
    <t>506-1000-1715-0000</t>
  </si>
  <si>
    <t>Estímulo por el día del Servidor Público</t>
  </si>
  <si>
    <t>506-2000-0000-0000</t>
  </si>
  <si>
    <t>506-2000-2111-0000</t>
  </si>
  <si>
    <t>Materiales, Útiles y Equipos Menores de Oficina</t>
  </si>
  <si>
    <t>506-2000-2141-0000</t>
  </si>
  <si>
    <t>506-2000-2151-0000</t>
  </si>
  <si>
    <t xml:space="preserve">Material Impreso e Información Digital </t>
  </si>
  <si>
    <t>506-2000-2161-0000</t>
  </si>
  <si>
    <t>Material de Limpieza</t>
  </si>
  <si>
    <t>506-2000-2214-0000</t>
  </si>
  <si>
    <t>Productos Alimenticios p/personal de las instalaci</t>
  </si>
  <si>
    <t>506-2000-2612-0000</t>
  </si>
  <si>
    <t>Combustibles, Lubricantes y Aditivos para Vehículo</t>
  </si>
  <si>
    <t>506-2000-2711-0000</t>
  </si>
  <si>
    <t>Vestuarios y Uniformes</t>
  </si>
  <si>
    <t>506-2000-2921-0000</t>
  </si>
  <si>
    <t>Refacciones y Accesorios Menores de Edificios</t>
  </si>
  <si>
    <t>506-2000-2931-0000</t>
  </si>
  <si>
    <t>Ref y accesorios menores de mobiliario y eq de adm</t>
  </si>
  <si>
    <t>506-2000-2941-0000</t>
  </si>
  <si>
    <t>Ref y accesorios para eq de computo y telecomunica</t>
  </si>
  <si>
    <t>506-2000-2961-0000</t>
  </si>
  <si>
    <t>Ref y accesorios menores de eq de transporte</t>
  </si>
  <si>
    <t>506-3000-0000-0000</t>
  </si>
  <si>
    <t>506-3000-3111-0000</t>
  </si>
  <si>
    <t>506-3000-3131-0000</t>
  </si>
  <si>
    <t>Servicio de agua</t>
  </si>
  <si>
    <t>506-3000-3141-0000</t>
  </si>
  <si>
    <t>Servicio telefónico tradicional</t>
  </si>
  <si>
    <t>506-3000-3161-0000</t>
  </si>
  <si>
    <t>506-3000-3171-0000</t>
  </si>
  <si>
    <t>506-3000-3181-0000</t>
  </si>
  <si>
    <t>506-3000-3221-0000</t>
  </si>
  <si>
    <t>Arrendamiento de Edificios</t>
  </si>
  <si>
    <t>506-3000-3231-0000</t>
  </si>
  <si>
    <t xml:space="preserve">Arrendamiento de mob y eq de admon, educacional </t>
  </si>
  <si>
    <t>506-3000-3252-0000</t>
  </si>
  <si>
    <t>Arrendamiento de vehiculos terrestres, aereos, mar</t>
  </si>
  <si>
    <t>506-3000-3271-0000</t>
  </si>
  <si>
    <t>Patentes, Regalías y Otros</t>
  </si>
  <si>
    <t>506-3000-3331-0000</t>
  </si>
  <si>
    <t>Serv consultoria administrativa e informatica</t>
  </si>
  <si>
    <t>506-3000-3342-0000</t>
  </si>
  <si>
    <t>Capacitación Especializada</t>
  </si>
  <si>
    <t>506-3000-3362-0000</t>
  </si>
  <si>
    <t xml:space="preserve">Servicio de impresión de doc y pape ofical </t>
  </si>
  <si>
    <t>506-3000-3363-0000</t>
  </si>
  <si>
    <t>Serv de impresión de material informativo derivado</t>
  </si>
  <si>
    <t>506-3000-3364-0000</t>
  </si>
  <si>
    <t>Servicios relacionados con transcripciones</t>
  </si>
  <si>
    <t>506-3000-3381-0000</t>
  </si>
  <si>
    <t>Servicios de vigilancia</t>
  </si>
  <si>
    <t>506-3000-3471-0000</t>
  </si>
  <si>
    <t>506-3000-3511-0000</t>
  </si>
  <si>
    <t>Mtto y conservacion menor de inmuebles p/prest ser</t>
  </si>
  <si>
    <t>506-3000-3581-0000</t>
  </si>
  <si>
    <t>Servicio de limpieza y desechos</t>
  </si>
  <si>
    <t>506-3000-3611-0000</t>
  </si>
  <si>
    <t xml:space="preserve">Difusión por radio, tv y otros medios de mensajes </t>
  </si>
  <si>
    <t>506-3000-3631-0000</t>
  </si>
  <si>
    <t xml:space="preserve">Serv de creatividad, preproduccion publicidad </t>
  </si>
  <si>
    <t>506-3000-3661-0000</t>
  </si>
  <si>
    <t>Serv de creación y difusion exclusivo por internet</t>
  </si>
  <si>
    <t>506-3000-3691-0000</t>
  </si>
  <si>
    <t>Otros servicios de información</t>
  </si>
  <si>
    <t>506-3000-3711-0000</t>
  </si>
  <si>
    <t>Pasajes aereos nacionales</t>
  </si>
  <si>
    <t>506-3000-3712-0000</t>
  </si>
  <si>
    <t>Pasajes aereos internacionales</t>
  </si>
  <si>
    <t>506-3000-3721-0000</t>
  </si>
  <si>
    <t>Pasajes terrestres nacionales</t>
  </si>
  <si>
    <t>506-3000-3751-0000</t>
  </si>
  <si>
    <t>506-3000-3761-0000</t>
  </si>
  <si>
    <t>Viaticos en el extranjero</t>
  </si>
  <si>
    <t>506-3000-3791-0000</t>
  </si>
  <si>
    <t>506-3000-3831-0000</t>
  </si>
  <si>
    <t>Congresos y convenciones</t>
  </si>
  <si>
    <t>506-3000-3921-0000</t>
  </si>
  <si>
    <t>Otros Impuestos y Derechos</t>
  </si>
  <si>
    <t>506-3000-3981-0000</t>
  </si>
  <si>
    <t>506-4000-0000-0000</t>
  </si>
  <si>
    <t>Transferencias, Asignaciones, Subsidios y otras Ay</t>
  </si>
  <si>
    <t>506-4000-4422-0000</t>
  </si>
  <si>
    <t>Ayudas a pre y premios</t>
  </si>
  <si>
    <t>FINANCIAMIENTO PARTIDOS ACTIVIDADES ESPECIFICAS</t>
  </si>
  <si>
    <t>507-0000-0000-0000</t>
  </si>
  <si>
    <t>507-0001-0000-0000</t>
  </si>
  <si>
    <t>507-0002-0000-0000</t>
  </si>
  <si>
    <t>507-0005-0000-0000</t>
  </si>
  <si>
    <t>Partido Verde Ecologista de  México</t>
  </si>
  <si>
    <t>507-0018-0000-0000</t>
  </si>
  <si>
    <t>507-0019-0000-0000</t>
  </si>
  <si>
    <t>507-0021-0000-0000</t>
  </si>
  <si>
    <t>507-0022-0000-0000</t>
  </si>
  <si>
    <t>507-0023-0000-0000</t>
  </si>
  <si>
    <t>507-0024-0000-0000</t>
  </si>
  <si>
    <t>507-0025-0000-0000</t>
  </si>
  <si>
    <t>507-0026-0000-0000</t>
  </si>
  <si>
    <t>511-0000-0000-0000</t>
  </si>
  <si>
    <t>GASTOS ELECCIONES EXTRAORDINARIAS</t>
  </si>
  <si>
    <t>SERVICIOS PERSONALES ( Elecciones Extraordinaria )</t>
  </si>
  <si>
    <t>511-1000-1221-0000</t>
  </si>
  <si>
    <t>Salarios al Personal Eventual</t>
  </si>
  <si>
    <t>511-1000-1321-0000</t>
  </si>
  <si>
    <t>511-1000-1322-0000</t>
  </si>
  <si>
    <t>511-1000-1331-0000</t>
  </si>
  <si>
    <t>Remuneraciones por Horas Extraordinarias</t>
  </si>
  <si>
    <t>511-1000-1411-0000</t>
  </si>
  <si>
    <t>Cuotas al IMSS por Enfermedades y Maternidad</t>
  </si>
  <si>
    <t>MATERIALES Y SUMINISTROS ( Elecciones Extraordin )</t>
  </si>
  <si>
    <t>511-2000-0000-0000</t>
  </si>
  <si>
    <t>511-2000-2111-0000</t>
  </si>
  <si>
    <t>511-2000-2141-0000</t>
  </si>
  <si>
    <t xml:space="preserve">Materiales, Útiles y Eq Menores de Tec de la Info </t>
  </si>
  <si>
    <t>511-2000-2151-0000</t>
  </si>
  <si>
    <t>Material Impreso e Información Digital</t>
  </si>
  <si>
    <t>511-2000-2214-0000</t>
  </si>
  <si>
    <t>Prod Alimenticios para el Pnal en las Inst de depe</t>
  </si>
  <si>
    <t>511-2000-2461-0000</t>
  </si>
  <si>
    <t>Material Electrico y Electronico</t>
  </si>
  <si>
    <t>511-2000-2481-0000</t>
  </si>
  <si>
    <t>Materiales Complementarios</t>
  </si>
  <si>
    <t>511-2000-2612-0000</t>
  </si>
  <si>
    <t>Combustibles, Lubricantes y Aditivos  para Vehicul</t>
  </si>
  <si>
    <t>511-2000-2911-0000</t>
  </si>
  <si>
    <t>Herramientas Menores</t>
  </si>
  <si>
    <t>511-2000-2921-0000</t>
  </si>
  <si>
    <t>511-2000-2931-0000</t>
  </si>
  <si>
    <t>Refac y Accesorios Menores de Mob y Eq Admon</t>
  </si>
  <si>
    <t>511-2000-2941-0000</t>
  </si>
  <si>
    <t>Refac y Accesorios Eq Computo y Telecomunicaciones</t>
  </si>
  <si>
    <t>SERVICIOS GENERALES (Elecciones Extraordinarias)</t>
  </si>
  <si>
    <t>511-3000-0000-0000</t>
  </si>
  <si>
    <t>511-3000-3111-0000</t>
  </si>
  <si>
    <t>Servicio de Energia Electrica</t>
  </si>
  <si>
    <t>511-3000-3131-0000</t>
  </si>
  <si>
    <t>Servicio de Agua</t>
  </si>
  <si>
    <t>511-3000-3161-0000</t>
  </si>
  <si>
    <t>Serv de Telecomunicaciones y Satelitales</t>
  </si>
  <si>
    <t>511-3000-3171-0000</t>
  </si>
  <si>
    <t>Serv Acceso Internet,Redes y Procesamiento de Info</t>
  </si>
  <si>
    <t>511-3000-3181-0000</t>
  </si>
  <si>
    <t>Servicio Postal</t>
  </si>
  <si>
    <t>511-3000-3221-0000</t>
  </si>
  <si>
    <t>511-3000-3231-0000</t>
  </si>
  <si>
    <t xml:space="preserve">Arrendamiento de Mob y Eq de Admon, Educacional </t>
  </si>
  <si>
    <t>511-3000-3252-0000</t>
  </si>
  <si>
    <t xml:space="preserve">Arrendamiento de Vehículos Terrestres,Aereso,Mar </t>
  </si>
  <si>
    <t>511-3000-3271-0000</t>
  </si>
  <si>
    <t>Patentes, Regalias y Otros</t>
  </si>
  <si>
    <t>511-3000-3363-0000</t>
  </si>
  <si>
    <t>Serv de Impresion de Mat Infor Derivado Operacion</t>
  </si>
  <si>
    <t>511-3000-3364-0000</t>
  </si>
  <si>
    <t>Serv Relacionados con Transcripciones</t>
  </si>
  <si>
    <t>511-3000-3511-0000</t>
  </si>
  <si>
    <t>511-3000-3551-0000</t>
  </si>
  <si>
    <t>Mtto.conservación de vehiculos</t>
  </si>
  <si>
    <t>511-3000-3611-0000</t>
  </si>
  <si>
    <t>Dif por rad tv y otros medios sobre prog y act gu</t>
  </si>
  <si>
    <t>511-3000-3631-0000</t>
  </si>
  <si>
    <t>Servicios de creatividad, preproducción y producci</t>
  </si>
  <si>
    <t>511-3000-3661-0000</t>
  </si>
  <si>
    <t>Serv de creación y dif de contenido exclu internet</t>
  </si>
  <si>
    <t>511-3000-3691-0000</t>
  </si>
  <si>
    <t>511-3000-3751-0000</t>
  </si>
  <si>
    <t>Viaticos en el pais</t>
  </si>
  <si>
    <t>511-3000-3831-0000</t>
  </si>
  <si>
    <t>511-3000-3921-0000</t>
  </si>
  <si>
    <t>511-3000-3981-0000</t>
  </si>
  <si>
    <t>Impuestos sobre nominas y otros que deriv rel lab</t>
  </si>
  <si>
    <t>512-0000-0000-0000</t>
  </si>
  <si>
    <t>ASIG PRESUP A ÓRG AUTÓNOMOS P/TRANS, ASIG Y SUBSID</t>
  </si>
  <si>
    <t>512-4000-0000-0000</t>
  </si>
  <si>
    <t>Asignaciones Presupuestales a Órganos Autónomos</t>
  </si>
  <si>
    <t>512-4000-4144-0000</t>
  </si>
  <si>
    <t>Asig Presup a Órg Autónomos p/ trans, asig, subsid</t>
  </si>
  <si>
    <t>513-0000-0000-0000</t>
  </si>
  <si>
    <t>CONSULTA PACTO FISCAL</t>
  </si>
  <si>
    <t>513-1000-0000-0000</t>
  </si>
  <si>
    <t>513-1000-1221-0000</t>
  </si>
  <si>
    <t>Salarios al personal eventual</t>
  </si>
  <si>
    <t>513-1000-1321-0000</t>
  </si>
  <si>
    <t>513-1000-1322-0000</t>
  </si>
  <si>
    <t>513-1000-1411-0000</t>
  </si>
  <si>
    <t>513-2000-0000-0000</t>
  </si>
  <si>
    <t>513-2000-2111-0000</t>
  </si>
  <si>
    <t>Materiales, utiles y equip menores de oficina</t>
  </si>
  <si>
    <t>513-2000-2531-0000</t>
  </si>
  <si>
    <t>Medicinas y productos farmaceuticos</t>
  </si>
  <si>
    <t>513-2000-2612-0000</t>
  </si>
  <si>
    <t>Combustibles, lubricantes y aditivos p/vehiculos</t>
  </si>
  <si>
    <t>513-2000-2941-0000</t>
  </si>
  <si>
    <t>Refacciones y accesorios equip computo y telecomun</t>
  </si>
  <si>
    <t>513-3000-0000-0000</t>
  </si>
  <si>
    <t>513-3000-3151-0000</t>
  </si>
  <si>
    <t>Servicio de telefonia celular</t>
  </si>
  <si>
    <t>513-3000-3363-0000</t>
  </si>
  <si>
    <t>Serv impresion material infor operac y admin</t>
  </si>
  <si>
    <t>513-3000-3611-0000</t>
  </si>
  <si>
    <t>Difusion por rad, tv y otros med mensajes gubernam</t>
  </si>
  <si>
    <t>513-3000-3751-0000</t>
  </si>
  <si>
    <t>513-4000-0000-0000</t>
  </si>
  <si>
    <t>TRANSFERENCIAS, ASIGNACIONES, SUBSIDIOS Y OTRAS</t>
  </si>
  <si>
    <t>513-4000-4422-0000</t>
  </si>
  <si>
    <t xml:space="preserve">Saldos </t>
  </si>
  <si>
    <t>BIENES MUEBLES</t>
  </si>
  <si>
    <t>124-2-0003-5231</t>
  </si>
  <si>
    <t>124-6-0004-5641</t>
  </si>
  <si>
    <t>OTROS DOCUMENTOS POR PAGAR</t>
  </si>
  <si>
    <t>511-1-0000-1100</t>
  </si>
  <si>
    <t>511-2-0000-1200</t>
  </si>
  <si>
    <t>511-3-0000-1300</t>
  </si>
  <si>
    <t>511-4-0000-1400</t>
  </si>
  <si>
    <t>511-7-0000-1700</t>
  </si>
  <si>
    <t>512-1-0000-2100</t>
  </si>
  <si>
    <t>512-2-0000-2200</t>
  </si>
  <si>
    <t>501-4000-0000-0000</t>
  </si>
  <si>
    <t xml:space="preserve">TRANSFERENCIAS Y ASIGNACIONES </t>
  </si>
  <si>
    <t>512-4-0000-2400</t>
  </si>
  <si>
    <t>502-5000-0000-0000</t>
  </si>
  <si>
    <t>512-5-0000-2500</t>
  </si>
  <si>
    <t>512-6-0000-2600</t>
  </si>
  <si>
    <t>512-7-0000-2700</t>
  </si>
  <si>
    <t>512-9-0000-2900</t>
  </si>
  <si>
    <t>513-1-0000-3100</t>
  </si>
  <si>
    <t>513-2-0000-3200</t>
  </si>
  <si>
    <t>513-3-0000-3300</t>
  </si>
  <si>
    <t>513-4-0000-3400</t>
  </si>
  <si>
    <t>513-5-0000-3500</t>
  </si>
  <si>
    <t>513-6-0000-3600</t>
  </si>
  <si>
    <t>513-7-0000-3700</t>
  </si>
  <si>
    <t>513-8-0000-3800</t>
  </si>
  <si>
    <t>513-9-0000-3900</t>
  </si>
  <si>
    <t>515-1-0000-0000</t>
  </si>
  <si>
    <t>524-1-0000-4471</t>
  </si>
  <si>
    <t>524-2-0000-4471</t>
  </si>
  <si>
    <t>524-4-0000-4400</t>
  </si>
  <si>
    <t>532-1-0000-4442</t>
  </si>
  <si>
    <t>Total cuentas no impresas</t>
  </si>
  <si>
    <t>B</t>
  </si>
  <si>
    <t>C</t>
  </si>
  <si>
    <t>A</t>
  </si>
  <si>
    <t>D</t>
  </si>
  <si>
    <t>E</t>
  </si>
  <si>
    <t>F</t>
  </si>
  <si>
    <t>G</t>
  </si>
  <si>
    <t>H</t>
  </si>
  <si>
    <t>I</t>
  </si>
  <si>
    <t>GASTO CORRIENTE</t>
  </si>
  <si>
    <t>FINANCTO. ACT. ORD.</t>
  </si>
  <si>
    <t>FINANCTO. ACT. ESP.</t>
  </si>
  <si>
    <t>508-0000-0000-0000</t>
  </si>
  <si>
    <t>GASTOS  DEPRECIACION Y AMORTIZACION</t>
  </si>
  <si>
    <t xml:space="preserve">'1,035,190,806.14 </t>
  </si>
  <si>
    <t xml:space="preserve">'1,061,390,688.74 </t>
  </si>
  <si>
    <t>INFORMACIÓN FINANCIERA</t>
  </si>
  <si>
    <t>CONTABLE</t>
  </si>
  <si>
    <t>CUARTO TRIMESTRE 2023</t>
  </si>
  <si>
    <t>(cifras preliminares)</t>
  </si>
  <si>
    <t>INSTITUTO ELECTORAL Y DE PARTICIPACIÓN CIUDADANA DEL ESTADO DE JALISCO</t>
  </si>
  <si>
    <t>Estado de Actividades</t>
  </si>
  <si>
    <t>Del 01 de enero al 31 de diciembre del 2023</t>
  </si>
  <si>
    <t>INGRESOS Y OTROS BENEFICIOS:</t>
  </si>
  <si>
    <t>Ingresos de Gestión: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</si>
  <si>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</si>
  <si>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</si>
  <si>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</si>
  <si>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</si>
  <si>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</si>
  <si>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</si>
  <si>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</si>
  <si>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Jubilaciones: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</si>
  <si>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</si>
  <si>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</si>
  <si>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Beneficios: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</si>
  <si>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</si>
  <si>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</si>
  <si>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</si>
  <si>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</si>
  <si>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</si>
  <si>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Beneficios:</t>
  </si>
  <si>
    <t>GASTOS Y OTRAS PÉRDIDAS:</t>
  </si>
  <si>
    <t>Gastos de Funcionamiento: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</si>
  <si>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</si>
  <si>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</si>
  <si>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</si>
  <si>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</si>
  <si>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</si>
  <si>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</si>
  <si>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</si>
  <si>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</si>
  <si>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</si>
  <si>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</si>
  <si>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</si>
  <si>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</si>
  <si>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</si>
  <si>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</si>
  <si>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</si>
  <si>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</si>
  <si>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</si>
  <si>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</si>
  <si>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</si>
  <si>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</si>
  <si>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</si>
  <si>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</si>
  <si>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</si>
  <si>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</si>
  <si>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</si>
  <si>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</si>
  <si>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</si>
  <si>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</si>
  <si>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</si>
  <si>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</si>
  <si>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</si>
  <si>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Pérdidas:</t>
  </si>
  <si>
    <t>Resultados del Ejercicio (Ahorro/Desahorro):</t>
  </si>
  <si>
    <t>Bajo protesta de decir la verdad declaramos que los Estados Financieros y sus notas, son razonablemente correctos y son responsabilidad del emisor. Cifras preliminares</t>
  </si>
  <si>
    <t/>
  </si>
  <si>
    <t>Estado de Situación Financiera</t>
  </si>
  <si>
    <t>Al:  31 de diciembre 2023</t>
  </si>
  <si>
    <t>ACTIVO:</t>
  </si>
  <si>
    <t>PASIVO:</t>
  </si>
  <si>
    <t>Activo Circulante:</t>
  </si>
  <si>
    <t>Pasivo Circulante: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</si>
  <si>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</si>
  <si>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</si>
  <si>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</si>
  <si>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</si>
  <si>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</si>
  <si>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</si>
  <si>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</si>
  <si>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</si>
  <si>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</si>
  <si>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</si>
  <si>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</si>
  <si>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</si>
  <si>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</si>
  <si>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Total de Activos Circulantes:</t>
  </si>
  <si>
    <t>Provisiones a Corto Plazo</t>
  </si>
  <si>
    <t>Otros Pasivos a Corto Plazo</t>
  </si>
  <si>
    <t>Total de Pasivos Circulantes:</t>
  </si>
  <si>
    <t>Activo No Circulante:</t>
  </si>
  <si>
    <t>Pasivo No Circulante: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</si>
  <si>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</si>
  <si>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</si>
  <si>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</si>
  <si>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</si>
  <si>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</si>
  <si>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</si>
  <si>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</si>
  <si>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</si>
  <si>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</si>
  <si>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</si>
  <si>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</si>
  <si>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</si>
  <si>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</si>
  <si>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Circulantes:</t>
  </si>
  <si>
    <t>Estimación por Pérdida o Deterioro de Activos no Circulantes</t>
  </si>
  <si>
    <t>Otros Activos no Circulantes</t>
  </si>
  <si>
    <t>Total del Pasivo:</t>
  </si>
  <si>
    <t>Total de Activos No Circulantes:</t>
  </si>
  <si>
    <t>Total del Activo:</t>
  </si>
  <si>
    <t>HACIENDA PÚBLICA/PATRIMONIO:</t>
  </si>
  <si>
    <t>Hacienda Pública/Patrimonio Contribuido:</t>
  </si>
  <si>
    <t>Donaciones de Capital</t>
  </si>
  <si>
    <t>Actualización de la Hacienda Pública/Patrimonio</t>
  </si>
  <si>
    <t>Hacienda Pública/Patrimonio Generado: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</si>
  <si>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</si>
  <si>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</si>
  <si>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</si>
  <si>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</si>
  <si>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</si>
  <si>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Pública/Patrimonio:</t>
  </si>
  <si>
    <t>Resultado por Posición Monetaria</t>
  </si>
  <si>
    <t>Resultado por Tenencia de Activos no Monetarios</t>
  </si>
  <si>
    <t>Total Hacienda Pública/Patrimonio:</t>
  </si>
  <si>
    <t>Total del Pasivo y Hacienda Pública/Patrimonio:</t>
  </si>
  <si>
    <t>Bajo protesta de decir la verdad declaramos que los Estados Financieros y sus notas, son razonablemente correctos y son responsabilidad del emisor.Cifras preliminares</t>
  </si>
  <si>
    <t xml:space="preserve">INSTITUTO ELECTORAL Y DE PARTICIPACIÓN CIUDADANA DEL ESTADO DE JALISCO </t>
  </si>
  <si>
    <t>Estado de Variación en la Hacienda Pública</t>
  </si>
  <si>
    <t>Al: 31 de Diciembre 2023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</si>
  <si>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</si>
  <si>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</si>
  <si>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</si>
  <si>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</si>
  <si>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</si>
  <si>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</si>
  <si>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 xml:space="preserve">Hacienda Pública / Patrimonio Contribuido Neto </t>
  </si>
  <si>
    <t>Hacienda Pública / Patrimonio Generado Neto 2022</t>
  </si>
  <si>
    <t>Resultados del Ejercicio (Ahorro/Desahorro)</t>
  </si>
  <si>
    <t>Exceso o Insuficiencia en la Actualización de la Hacienda Pública/Patrimonio Neto 2022</t>
  </si>
  <si>
    <t>Hacienda Pública / Patrimonio Neto Final 2022</t>
  </si>
  <si>
    <t>Cambios en la Hacienda Pública / Patrimonio Contribuido Neto 2023</t>
  </si>
  <si>
    <t>Variaciones de la Hacienda Pública / Patrimonio Generado Neto 2023</t>
  </si>
  <si>
    <t>Cambios en el Exceso o Insuficiencia en la Actualización de la Hacienda Pública/Patrimonio Neto  2023</t>
  </si>
  <si>
    <t>Hacienda Pública / Patrimonio Neto Final de  2023</t>
  </si>
  <si>
    <t xml:space="preserve">    Bajo protesta de decir la verdad declaramos que los Estados Financieros y sus notas, son razonablemente correctos y son responsabilidad del emisor.Cifras preliminares</t>
  </si>
  <si>
    <t>Estado de Cambios en la Situación Financiera</t>
  </si>
  <si>
    <t>Al: 31 de diciembre  del 2023</t>
  </si>
  <si>
    <t>Origen</t>
  </si>
  <si>
    <t>Aplicación</t>
  </si>
  <si>
    <t>Pasivo No Circulante</t>
  </si>
  <si>
    <t>HACIENDA PUBLICA/PATRIMONIO:</t>
  </si>
  <si>
    <t>Exceso o Insuficiencia en la Actualización de la Hacienda Pública/Patrimonio</t>
  </si>
  <si>
    <t>Bajo protesta de decir la verdad declaramos que los Estados Financieros y sus notas, son razonablemente correctos y son responsabilidad del emisor.</t>
  </si>
  <si>
    <t>Estado Analitico del Activo</t>
  </si>
  <si>
    <t>Al: 31 de diciembre del 2023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</si>
  <si>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</si>
  <si>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</si>
  <si>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</si>
  <si>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</si>
  <si>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</si>
  <si>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</si>
  <si>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</si>
  <si>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Activo Circulante</t>
  </si>
  <si>
    <t>Activo No Circulante</t>
  </si>
  <si>
    <t>INSITUTO ELECTORAL Y DE PARTICIPACIÓN CIUDADANA DEL ESTADO DE JALISCO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</si>
  <si>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</si>
  <si>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</si>
  <si>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</si>
  <si>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</si>
  <si>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</si>
  <si>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</si>
  <si>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</si>
  <si>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</si>
  <si>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</si>
  <si>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</si>
  <si>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</si>
  <si>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</si>
  <si>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</si>
  <si>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</si>
  <si>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</si>
  <si>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</si>
  <si>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</si>
  <si>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</si>
  <si>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</si>
  <si>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</si>
  <si>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Estado de Flujos de Efectivo</t>
  </si>
  <si>
    <t>FLUJOS DE EFECTIVO DE LAS ACTIVIDADES DE OPERACIÓN:</t>
  </si>
  <si>
    <t>Origen:</t>
  </si>
  <si>
    <t>Ingresos no Comprendidos en las Fracciones de la Ley de Ingresos Causados en Ejercicios Fiscales Anteriores Pendientes de Liquidación o Pago</t>
  </si>
  <si>
    <t>Otros Orígenes de Operación</t>
  </si>
  <si>
    <t>Aplicación:</t>
  </si>
  <si>
    <t>Otras Aplicaciones de Operación</t>
  </si>
  <si>
    <t>Flujos Netos de Efectivo por Actividades de Operación:</t>
  </si>
  <si>
    <t>FLUJO DE EFECTIVO DE LAS ACTIVIDADES DE INVERSIÓN:</t>
  </si>
  <si>
    <t>Otros Orígenes de Inversión</t>
  </si>
  <si>
    <t>Otras Aplicaciones de Inversión</t>
  </si>
  <si>
    <t>Flujos Netos de Efectivo por Actividades de Inversión:</t>
  </si>
  <si>
    <t>FLUJO DE EFECTIVO DE LAS ACTIVIDADES DE FINANCIAMIENTO: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</si>
  <si>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</si>
  <si>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</si>
  <si>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</si>
  <si>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</si>
  <si>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</si>
  <si>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</si>
  <si>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Financiamiento:</t>
  </si>
  <si>
    <t>INCREMENTO/DISMINUCIÓN NETA EN EL EFECTIVO Y EQUIVALENTES AL EFECTIVO:</t>
  </si>
  <si>
    <t>EFECTIVO Y EQUIVALENTES AL EFECTIVO AL INICIO DEL EJERCICIO:</t>
  </si>
  <si>
    <t>EFECTIVO Y EQUIVALENTES AL EFECTIVO AL FINAL DEL EJERCICIO:</t>
  </si>
  <si>
    <t>INSTITUTO ELECTORAL  Y DE PARTICIPACIÓN CIUDADANA DEL ESTADO DE JALISCO</t>
  </si>
  <si>
    <t>Informe de Pasivos Contingentes Detallado</t>
  </si>
  <si>
    <t xml:space="preserve"> Corte de Información al 31 de diciembre del 2023</t>
  </si>
  <si>
    <t>No.</t>
  </si>
  <si>
    <t>NOMBRE</t>
  </si>
  <si>
    <t>NOMBRE DE LA PLAZA</t>
  </si>
  <si>
    <t>FECHA DE TERMINO DE RELACIÓN LABORAL</t>
  </si>
  <si>
    <t>FECHA DE DEMANDA</t>
  </si>
  <si>
    <t>ESTATUS</t>
  </si>
  <si>
    <t>SEGUIMIENTO</t>
  </si>
  <si>
    <t>CÁLCULO FINANCIERO al 31 de diciembre del año 2022 (se suma cada mes el .02 % de 15 meses de salario nueva Ley y vieja Ley se suma cada mes el salario mensual). La presente información es meramente un pronóstico de las cantidades posibles a laudar, sin que esta misma pueda tomarse de una referencia real.</t>
  </si>
  <si>
    <t xml:space="preserve">JUSTIFICACIÓN DE CUANTIFICACIÓN  </t>
  </si>
  <si>
    <t>FECHA DE ÚLTIMA GESTIÓN</t>
  </si>
  <si>
    <t>NOTA</t>
  </si>
  <si>
    <t>NÚMERO DE EXPEDIENTE</t>
  </si>
  <si>
    <t xml:space="preserve">SALARIO MENSUAL E INTERES MENSUAL </t>
  </si>
  <si>
    <t>JUAN ENRIQUE OROZO MONTES</t>
  </si>
  <si>
    <t>TÉCNICO JURIDICO</t>
  </si>
  <si>
    <t>EN AMPARO</t>
  </si>
  <si>
    <t>Se pago el laudo de diciembre de 2020, y el Tribunal tiene por cumplido al Instituto, sin embargo se aparo contra el cálculo de los intereses determinados por el tribunal. Importe a pagar a Pensiones del Estado de Jalisco</t>
  </si>
  <si>
    <t>Es el cálculo señalado en el amparo</t>
  </si>
  <si>
    <t>Octubre de 2023</t>
  </si>
  <si>
    <t>PEIE-061/2019</t>
  </si>
  <si>
    <t>PRESUPUESTAL</t>
  </si>
  <si>
    <t>(Cifras preliminares)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</si>
  <si>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</si>
  <si>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</si>
  <si>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</si>
  <si>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</si>
  <si>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</si>
  <si>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</si>
  <si>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</si>
  <si>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</si>
  <si>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</si>
  <si>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</si>
  <si>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</si>
  <si>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</si>
  <si>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</si>
  <si>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 (Operación IEPC)</t>
  </si>
  <si>
    <t>Transferencias, Asignaciones, Subsidios y Subvenciones, y Pensiones y Jubilaciones (Financiamiento Partidos Politicos)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</si>
  <si>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</si>
  <si>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</si>
  <si>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</si>
  <si>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</si>
  <si>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_ftn1</t>
  </si>
  <si>
    <t>_ftn2</t>
  </si>
  <si>
    <t>Ingresos de los Entes Públicos de los Poderes Legislativo y Judicial, de los Órganos Autónomos y del Sector Paraestatal o Paramunicipal, así como de las Empresas Productivas del Estado</t>
  </si>
  <si>
    <t>Otros Ingresos</t>
  </si>
  <si>
    <t>_ftn3</t>
  </si>
  <si>
    <t xml:space="preserve">  Ingresos Propios Plantles, EMSaD y TBC</t>
  </si>
  <si>
    <t xml:space="preserve">  Ingresos Propios  SPA</t>
  </si>
  <si>
    <t xml:space="preserve">  Ingresos Propios  Telebachilleratos</t>
  </si>
  <si>
    <t xml:space="preserve">  Ingresos Propios  BIS</t>
  </si>
  <si>
    <t xml:space="preserve">  Ingresos College</t>
  </si>
  <si>
    <t>Transferencias, Asignaciones, Subsidios y Subvenciones, y Pensiones y Jubilaciones (Incluye financiamiento a los partidos politicos)</t>
  </si>
  <si>
    <t xml:space="preserve">  Subsidio Federal</t>
  </si>
  <si>
    <t xml:space="preserve">  Subsidio Estatal</t>
  </si>
  <si>
    <t>Estado Analitico del ejercicio del Presupuesto de Egresos Clasificación Administrativa</t>
  </si>
  <si>
    <t>Egresos</t>
  </si>
  <si>
    <t>Aprobado</t>
  </si>
  <si>
    <t>Ampliaciones/ (Reducciones)</t>
  </si>
  <si>
    <t>Pagado</t>
  </si>
  <si>
    <t>3 = (1 + 2 )</t>
  </si>
  <si>
    <t>6 = ( 3 - 4 )</t>
  </si>
  <si>
    <t xml:space="preserve">     Total del Gasto</t>
  </si>
  <si>
    <t>Estado Analítico del Ejercicio del Presupuesto de Egresos</t>
  </si>
  <si>
    <t>Clasificación por Objeto del Gasto (Capítulo y Concepto)</t>
  </si>
  <si>
    <t>Del 01 de enero al 31 de diciembre  del 2023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</si>
  <si>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</si>
  <si>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</si>
  <si>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</si>
  <si>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</si>
  <si>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</si>
  <si>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</si>
  <si>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</si>
  <si>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</si>
  <si>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</si>
  <si>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</si>
  <si>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</si>
  <si>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</si>
  <si>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</si>
  <si>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</si>
  <si>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</si>
  <si>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</si>
  <si>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</si>
  <si>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</si>
  <si>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</si>
  <si>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</si>
  <si>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</si>
  <si>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</si>
  <si>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 al Resto del Sector Público </t>
  </si>
  <si>
    <t>Transferencias a Fideicomisos, Mandatos y Otros Análogos  (Financiamiento Partidos Politicos)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</si>
  <si>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</si>
  <si>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</si>
  <si>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</si>
  <si>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</si>
  <si>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</si>
  <si>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</si>
  <si>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</si>
  <si>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</si>
  <si>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</si>
  <si>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</si>
  <si>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</si>
  <si>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</si>
  <si>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</si>
  <si>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</si>
  <si>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</si>
  <si>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</si>
  <si>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</si>
  <si>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</si>
  <si>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</si>
  <si>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</si>
  <si>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</si>
  <si>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</si>
  <si>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</si>
  <si>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</si>
  <si>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</si>
  <si>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</si>
  <si>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Subejercicio</t>
  </si>
  <si>
    <t>Gasto Corriente</t>
  </si>
  <si>
    <t>Gasto de Capital</t>
  </si>
  <si>
    <t>Amortización de la Deuda y Disminución de Pasivos</t>
  </si>
  <si>
    <t>Clasificación Funcional (Finalidad y Función)</t>
  </si>
  <si>
    <t>Del 01 de enero al 31 de diciembre 2023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</si>
  <si>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</si>
  <si>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</si>
  <si>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</si>
  <si>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</si>
  <si>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</si>
  <si>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</si>
  <si>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</si>
  <si>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</si>
  <si>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</si>
  <si>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</si>
  <si>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</si>
  <si>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</si>
  <si>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</si>
  <si>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</si>
  <si>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</si>
  <si>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</si>
  <si>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</si>
  <si>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</si>
  <si>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</si>
  <si>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</si>
  <si>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</si>
  <si>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</si>
  <si>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</si>
  <si>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</si>
  <si>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</si>
  <si>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</si>
  <si>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</si>
  <si>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</si>
  <si>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</si>
  <si>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</si>
  <si>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</si>
  <si>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</si>
  <si>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</si>
  <si>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</si>
  <si>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</si>
  <si>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</si>
  <si>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</si>
  <si>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</si>
  <si>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</si>
  <si>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</si>
  <si>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</si>
  <si>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</si>
  <si>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</si>
  <si>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</si>
  <si>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t xml:space="preserve">Pagado </t>
  </si>
  <si>
    <t>I. Ingresos Presupuestarios (I=1+2)</t>
  </si>
  <si>
    <r>
      <rPr>
        <sz val="9"/>
        <rFont val="Arial"/>
        <family val="2"/>
      </rP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</si>
  <si>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rPr>
        <sz val="9"/>
        <rFont val="Arial"/>
        <family val="2"/>
      </rP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</si>
  <si>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</si>
  <si>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rPr>
        <sz val="9"/>
        <rFont val="Arial"/>
        <family val="2"/>
      </rP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</si>
  <si>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 xml:space="preserve">4. Egresos del Sector Paraestatal </t>
    </r>
    <r>
      <rPr>
        <vertAlign val="superscript"/>
        <sz val="9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</si>
  <si>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</si>
  <si>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</si>
  <si>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</si>
  <si>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</si>
  <si>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</si>
  <si>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</si>
  <si>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</si>
  <si>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PROGRAMATICA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</si>
  <si>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</si>
  <si>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</si>
  <si>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</si>
  <si>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</si>
  <si>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</si>
  <si>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</si>
  <si>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</si>
  <si>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</si>
  <si>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</si>
  <si>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</si>
  <si>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</si>
  <si>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</si>
  <si>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</si>
  <si>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</si>
  <si>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</si>
  <si>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</si>
  <si>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</si>
  <si>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</si>
  <si>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</si>
  <si>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</si>
  <si>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</si>
  <si>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</si>
  <si>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</si>
  <si>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</si>
  <si>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</si>
  <si>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</si>
  <si>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</si>
  <si>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</si>
  <si>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</si>
  <si>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</si>
  <si>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</si>
  <si>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 y proyectos de Inversión</t>
  </si>
  <si>
    <t>PROGRAMAS Y PROYECTOS DE INVERSION</t>
  </si>
  <si>
    <t>El Instituto Electoral y de Participación Ciudadana del Estado de Jalisco, durante el ejercicio fiscal 2023 ejecutó 3 programas presupuestarios, los cuales fueron las directrices del actuar a lo largo del año. 
Por otro lado, este Instituto no contó con proyectos de inversión en el ejercicio 2023.
A continuación se presentan los programas presupuestarios, así como el avance en sus metas físicas y financieras:</t>
  </si>
  <si>
    <t>Programa Presupuestario</t>
  </si>
  <si>
    <t>Avance físico</t>
  </si>
  <si>
    <t>Avance financiero</t>
  </si>
  <si>
    <t>01. Coordinación de la función electoral</t>
  </si>
  <si>
    <t>02. Fomento y promoción de derechos político-electorales y de participación ciudadana</t>
  </si>
  <si>
    <t>03. Coordinación de la función electoral</t>
  </si>
  <si>
    <t>*</t>
  </si>
  <si>
    <t>Indicadores de Resultados</t>
  </si>
  <si>
    <t xml:space="preserve">Indicadores de Resultados </t>
  </si>
  <si>
    <t xml:space="preserve">Matiz de Indicadores para Resultados </t>
  </si>
  <si>
    <t>01</t>
  </si>
  <si>
    <t xml:space="preserve">Unidad Presupuestal </t>
  </si>
  <si>
    <t xml:space="preserve">Instituto Electoral y de Participación Ciudadana del Estado de Jalisco </t>
  </si>
  <si>
    <t xml:space="preserve">Programa Presupuestario </t>
  </si>
  <si>
    <t>Coordinación de la función electoral</t>
  </si>
  <si>
    <t>Periodo</t>
  </si>
  <si>
    <t>01 de enero al 31 de diciembre del 2023</t>
  </si>
  <si>
    <t>Nivel</t>
  </si>
  <si>
    <t>Resumen narrativo</t>
  </si>
  <si>
    <t>Nombre del indicador</t>
  </si>
  <si>
    <t>Definición</t>
  </si>
  <si>
    <t>Dimensión</t>
  </si>
  <si>
    <t>Tipo</t>
  </si>
  <si>
    <t>Fórmula</t>
  </si>
  <si>
    <t>Frecuencia de medición</t>
  </si>
  <si>
    <t>Línea base</t>
  </si>
  <si>
    <t>Meta anual</t>
  </si>
  <si>
    <t>Medios de verificación</t>
  </si>
  <si>
    <t>Supuestos</t>
  </si>
  <si>
    <t xml:space="preserve">Avance anual </t>
  </si>
  <si>
    <t xml:space="preserve">Meta programada </t>
  </si>
  <si>
    <t xml:space="preserve">Porcentaje de avance en su cumplimiento </t>
  </si>
  <si>
    <t>Fin</t>
  </si>
  <si>
    <t>Contribuir a fortalecer el ejercicio de los valores de la democracia entre la ciudadanía mediante el cumplimiento y aplicación de la normatividad en la materia</t>
  </si>
  <si>
    <t>Índice de Desarrollo Democrático</t>
  </si>
  <si>
    <t>Mide el avance en el comportamiento de la democracia y el desarrollo democrático en el Estado.</t>
  </si>
  <si>
    <t>Eficacia</t>
  </si>
  <si>
    <t>Estratégico</t>
  </si>
  <si>
    <t>Posición en el Índice de Desarrollo Democrático de México (IDD-Mex)</t>
  </si>
  <si>
    <t>Anual</t>
  </si>
  <si>
    <t>Índice de Desarrollo Democrático de México. 
https://idd-mex.org/</t>
  </si>
  <si>
    <t>La organización Konrad-Adenauer-Stiftung México realiza el cálculo del Índice.</t>
  </si>
  <si>
    <t>Propósito</t>
  </si>
  <si>
    <t>La ciudadanía jalisciense cuenta con un sistema político incluyente y democrático</t>
  </si>
  <si>
    <t xml:space="preserve">Subíndice "Sistema Político Estable y Funcional" del Índice e Competitividad </t>
  </si>
  <si>
    <t>Mide el potencial de los sistemas políticos estatales para ser estables y funcionales.</t>
  </si>
  <si>
    <t>Posición en el Subíndice "Sistema Político Estable y Funcional" del Índice e Competitividad de IMCO</t>
  </si>
  <si>
    <t>Índice de Competitividad Estatal. Instituto Mexicano para la Competitividad A.C.
https://imco.org.mx/</t>
  </si>
  <si>
    <t>El Instituto Mexicano para la Competitividad (IMCO) realiza el cálculo del Índice.</t>
  </si>
  <si>
    <t>Componente 1</t>
  </si>
  <si>
    <t>Sesiones ordinarias del Consejo General realizadas</t>
  </si>
  <si>
    <t>Porcentaje de sesiones ordinarias de Consejo General realizadas</t>
  </si>
  <si>
    <t>Mide el avance en el cumplimiento de las sesiones ordinarias del Consejo General realizadas respecto a lo establecido por la normatividad aplicable</t>
  </si>
  <si>
    <t>Gestión</t>
  </si>
  <si>
    <t>(Número de sesiones ordinarias del Consejo General realizadas / Número de sesiones ordinarias del Consejo General programadas) *100</t>
  </si>
  <si>
    <t>Semestral</t>
  </si>
  <si>
    <t xml:space="preserve">Portal web de IEPC Jalisco 
http://www.iepcjalisco.org.mx/
</t>
  </si>
  <si>
    <t>El Código Electoral del Estado de Jalisco se mantiene vigente</t>
  </si>
  <si>
    <t>Actividad 1.1</t>
  </si>
  <si>
    <t>Publicación de convocatorias, acuerdos, informes, resoluciones y actas de sesiones ordinarias del Consejo General</t>
  </si>
  <si>
    <t>Porcentaje de convocatorias acuerdos, informes, resoluciones y actas de sesiones ordinarias del Consejo General publicadas</t>
  </si>
  <si>
    <t>Mide el cumplimiento en la publicación de convocatorias, acuerdos, informes, resoluciones y actas de sesiones ordinarias del Consejo General, dentro del plazo establecido en la normatividad</t>
  </si>
  <si>
    <t>(Número de convocatorias, acuerdos, informes, resoluciones y actas de sesiones ordinarias del Consejo General publicadas / Número de convocatorias, acuerdos, informes, resoluciones y actas de sesiones ordinarias del Consejo General obligadas a publicar) *100</t>
  </si>
  <si>
    <t>Trimestral</t>
  </si>
  <si>
    <t>Registros internos de la Secretaría Ejecutiva del Instituto</t>
  </si>
  <si>
    <t>Las convocatorias, acuerdos, informes, resoluciones y actas de sesiones ordinarias del Consejo General se realizan en tiempo y forma.</t>
  </si>
  <si>
    <t>Actividad 1.2</t>
  </si>
  <si>
    <t>Elaboración de actas de sesiones ordinarias del Consejo General</t>
  </si>
  <si>
    <t>Porcentaje de actas de sesiones ordinarias del Consejo General elaboradas</t>
  </si>
  <si>
    <t>Mide el grado de cumplimiento en la generación de actas de sesiones ordinarias de Consejo General celebradas</t>
  </si>
  <si>
    <t>(Número de actas de sesiones ordinarias de Consejo General elaboradas / Número de sesiones ordinarias del Consejo General celebradas) *100</t>
  </si>
  <si>
    <t>Las sesiones ordinarias se realizan según lo establecido en el calendario aprobado</t>
  </si>
  <si>
    <t>Componente 2</t>
  </si>
  <si>
    <t>Gestión documental de oficialía de partes y el Sistema de Vinculación con los Organismos Públicos Locales Electorales (SIVOPLE) realizada</t>
  </si>
  <si>
    <t>Porcentaje en la gestión documental de oficialía de partes y el SIVOPLE realizada</t>
  </si>
  <si>
    <t>Mide el grado de cumplimiento en la gestión documental de oficialía de partes y el Sistema de Vinculación con los Organismos Públicos Locales Electorales (SIVOPLE) del Instituto</t>
  </si>
  <si>
    <t>(Número de documentación gestionada / Número documentación recibida)*100</t>
  </si>
  <si>
    <t>El Instituto recibe documentación por medio de oficialía de partes y SIVOPLE</t>
  </si>
  <si>
    <t>Actividad 2.1</t>
  </si>
  <si>
    <t xml:space="preserve">Recepción, atención y turno de correspondencia en oficialía de partes </t>
  </si>
  <si>
    <t>Porcentaje de atención y turno de correspondencia recibida en oficialía de partes</t>
  </si>
  <si>
    <t xml:space="preserve">Mide el grado de cumplimiento y seguimiento en recepción, atención y turno de correspondencia recibida en oficialía de partes del Instituto </t>
  </si>
  <si>
    <t>(Número de correspondencia atendida y turnada / Número de correspondencia recibida)*100</t>
  </si>
  <si>
    <t xml:space="preserve">El Instituto recibe correspondencia en oficialía de partes para su atención y turno </t>
  </si>
  <si>
    <t>Actividad 2.2</t>
  </si>
  <si>
    <t xml:space="preserve">Notificación de documentos </t>
  </si>
  <si>
    <t>Porcentaje de documentos que son notificados</t>
  </si>
  <si>
    <t>Mide el grado de cumplimiento en la notificación de los documentos  que requieren ser notificados mediante oficialía de partes del Instituto</t>
  </si>
  <si>
    <t>(Número de documentos notificados / Número de documentos que requieren ser notificados) *100</t>
  </si>
  <si>
    <t>Existen documentos que requieren ser notificados</t>
  </si>
  <si>
    <t>Componente 3</t>
  </si>
  <si>
    <t>Seguimiento de acuerdos y resoluciones aprobados en sesiones de Consejo General, Comisiones y Comités Técnicos realizado</t>
  </si>
  <si>
    <t>Porcentaje de seguimiento de acuerdos y resoluciones aprobados en sesiones del Consejo General, Comisiones y Comités Técnicos</t>
  </si>
  <si>
    <t xml:space="preserve">Mide el grado de seguimiento en el cumplimiento de los acuerdos y resoluciones que son aprobados en las sesiones del Consejo General, las Comisiones y los Comités Técnicos del Instituto </t>
  </si>
  <si>
    <t>(Número de acuerdos y resoluciones en seguimiento / Número de acuerdos y resoluciones aprobados derivadas de las sesiones del Consejo General, las Comisiones y los Comités Técnicos)*100</t>
  </si>
  <si>
    <t xml:space="preserve">Registros internos de la Dirección del Secretariado </t>
  </si>
  <si>
    <t>El Consejo General, las Comisiones y los Comités aprueban acuerdos y resoluciones</t>
  </si>
  <si>
    <t>Actividad 3.1</t>
  </si>
  <si>
    <t>Revisión de proyectos de acuerdos, resoluciones y dictámenes de Comisiones y Comités técnicos</t>
  </si>
  <si>
    <t>Porcentaje de proyectos de acuerdos, resoluciones y dictámenes de Comisiones y Comités técnicos revisados</t>
  </si>
  <si>
    <t xml:space="preserve">Mide el grado de cumplimiento en la atención y revisión de los proyectos de acuerdos, resoluciones y dictámenes con las secretarías técnicas de las Comisiones y Comités técnicos </t>
  </si>
  <si>
    <t>(Número de proyectos de acuerdos, resoluciones y dictámenes atendidos y revisados / Número de proyectos de acuerdos, resoluciones y dictámenes presentados) *100</t>
  </si>
  <si>
    <t>Portal web de IEPC Jalisco 
http://www.iepcjalisco.org.mx/</t>
  </si>
  <si>
    <t>Las secretarías técnicas de las Comisiones y Comités remiten proyectos de acuerdos, resoluciones y dictámenes para revisión y atención</t>
  </si>
  <si>
    <t>Actividad 3.2</t>
  </si>
  <si>
    <t>Elaboración de actas de sesiones de comisiones y comités técnicos</t>
  </si>
  <si>
    <t>Porcentaje de cumplimiento en la elaboración de actas de las sesiones de comisiones y comités técnicos</t>
  </si>
  <si>
    <t>Mide el grado cumplimiento en la elaboración de actas de las sesiones de comisiones y comités técnicos</t>
  </si>
  <si>
    <t>(Número de actas de sesiones elaboradas / Número de sesiones celebradas) *100</t>
  </si>
  <si>
    <t>Las comisiones y comités técnicos agendan sesiones según lo establecido en la normatividad</t>
  </si>
  <si>
    <t>Componente 4</t>
  </si>
  <si>
    <t>Cobertura institucional de actos, sesiones, reuniones públicas y eventos implementada</t>
  </si>
  <si>
    <t>Porcentaje de cobertura en actos, sesiones, reuniones públicas y eventos del instituto</t>
  </si>
  <si>
    <t>Mide el grado de cumplimiento en la cobertura de los actos, sesiones, reuniones públicas y eventos en donde el Instituto participa</t>
  </si>
  <si>
    <t>(Número de actos, sesiones, reuniones públicas y eventos cubiertos / Número de actos, sesiones, reuniones públicas y eventos donde el Instituto participa)*100</t>
  </si>
  <si>
    <t>Portal web y redes sociales del Instituto
http://www.iepcjalisco.org.mx/</t>
  </si>
  <si>
    <t xml:space="preserve">Los actos, sesiones, reuniones públicas y eventos se realizan según lo establecido en la agenda pública </t>
  </si>
  <si>
    <t>Actividad 4.1</t>
  </si>
  <si>
    <t>Difusión y transmisión de Sesiones del Consejo General</t>
  </si>
  <si>
    <t>Porcentaje de sesiones del Consejo General difundidas y transmitidas</t>
  </si>
  <si>
    <t>Mide el grado de cumplimiento en la difusión y transmisión de las sesiones  celebradas por el Consejo General del Instituto</t>
  </si>
  <si>
    <t>(Número de sesiones del Consejo General difundidas y transmitidas / Número de sesiones del Cosejo General celebradas) *100</t>
  </si>
  <si>
    <t>Las sesiones del Consejo General se realizan de acuerdo a las convocatorias emitidas</t>
  </si>
  <si>
    <t>Actividad 4.2</t>
  </si>
  <si>
    <t xml:space="preserve">Difusión y transmisión de Sesiones de Comisiones y Comités Técnicos </t>
  </si>
  <si>
    <t>Porcentaje de sesiones de las Comisiones y Comités Técnicos difundidas y transmitidas</t>
  </si>
  <si>
    <t>Mide el grado de cumplimiento en la difusión y transmisión de las sesiones  celebradas por las Comisiones y Comités Técnicos del Instituto</t>
  </si>
  <si>
    <t>(Número de sesiones de las Comisiones y Comités Técnicos difundidas y transmitidas / Número de las Comisiones y Comités Técnicos difundidas y transmitidas celebradas) *100</t>
  </si>
  <si>
    <t>Las sesiones de los Comisiones y Comités Técnicos se realizan de acuerdo a las convocatorias emitidas</t>
  </si>
  <si>
    <t>Actividad 4.3</t>
  </si>
  <si>
    <t>Capacitación en materia de comunicación institucional</t>
  </si>
  <si>
    <t>Número de capacitaciones realizadas</t>
  </si>
  <si>
    <t>Mide las capacitaciones que se brindan al personal del instituto en materia de comunicación institucional (lenguaje claro y lenguaje inclusivo)</t>
  </si>
  <si>
    <t>Sumatoria de capacitaciones en materia de comunicación institucional</t>
  </si>
  <si>
    <t>N/A</t>
  </si>
  <si>
    <t>Registros internos de la Dirección de Comunicación Social</t>
  </si>
  <si>
    <t>El personal del instituto acude a las capacitaciones en materia de comunicación institucional</t>
  </si>
  <si>
    <t>Componente 5</t>
  </si>
  <si>
    <t>Ministraciones de financiamiento a partidos políticos para actividades ordinarias y especificas entregadas</t>
  </si>
  <si>
    <t xml:space="preserve">Porcentaje de ministraciones entregadas a partidos políticos para actividades ordinarias y específicas </t>
  </si>
  <si>
    <t>Mide el cumplimiento en la entrega de las ministraciones para actividades ordinarias y específicas establecidas en los dictámenes para la distribución de financiamiento de partidos políticos</t>
  </si>
  <si>
    <t>(Número de ministraciones entregadas / Número de ministraciones programadas) *100</t>
  </si>
  <si>
    <t>Registros internos de la Dirección Ejecutiva de Prerrogativas</t>
  </si>
  <si>
    <t>Existen condiciones técnicas y procesales para ejecutar las ministraciones</t>
  </si>
  <si>
    <t>Actividad 5.1</t>
  </si>
  <si>
    <t xml:space="preserve">Elaboración de dictámenes sobre el monto de financiamiento público a partidos políticos </t>
  </si>
  <si>
    <t xml:space="preserve">Porcentaje de dictámenes elaborados sobre el monto de financiamiento público a partidos políticos </t>
  </si>
  <si>
    <t xml:space="preserve">Mide el cumplimiento en la elaboración de dictámenes sobre el monto de financiamiento público que corresponde a los partidos políticos para cada año </t>
  </si>
  <si>
    <t>(Número de dictámenes realizados / Número de dictámenes programados) *100</t>
  </si>
  <si>
    <t>Los lineamientos para la determinación de financiamientos se mantienen vigentes</t>
  </si>
  <si>
    <t>Actividad 5.2</t>
  </si>
  <si>
    <t xml:space="preserve">Seguimiento y ejecución a sanciones y resoluciones sobre el financiamiento público que reciben los partidos políticos </t>
  </si>
  <si>
    <t>Porcentaje de sanciones y resoluciones sobre el financiamiento público que reciben los partidos políticos en seguimiento y ejecutadas</t>
  </si>
  <si>
    <t xml:space="preserve">Mide el grado de cumplimiento en la ejecución y seguimiento a las sanciones impuestas por el Instituto Nacional Electoral sobre las ministraciones del financiamiento público que reciben los partidos políticos locales </t>
  </si>
  <si>
    <t>(Número de sanciones en seguimiento y en ejecución / Número de sanciones impuestas a partidos políticos locales)*100</t>
  </si>
  <si>
    <t xml:space="preserve">El Instituto Nacional Electoral impone sanciones a los partidos políticos locales </t>
  </si>
  <si>
    <t>Componente 6</t>
  </si>
  <si>
    <t>Dictámenes consolidados de fiscalización a agrupaciones políticas entregados</t>
  </si>
  <si>
    <t>Porcentaje de dictámenes consolidados de fiscalización entregados</t>
  </si>
  <si>
    <t xml:space="preserve">Mide el grado de cumplimiento en la entrega de dictámenes consolidados derivados de la fiscalización a agrupaciones políticas </t>
  </si>
  <si>
    <t>(Número de dictámenes consolidados entregados / Número de agrupaciones políticas fiscalizadas) *100</t>
  </si>
  <si>
    <t>Las agrupaciones políticas entregan sus informes anuales de origen de ingresos y egresos.</t>
  </si>
  <si>
    <t>Actividad 6.1</t>
  </si>
  <si>
    <t>Atención y seguimiento de informes anuales de origen de ingresos y egresos de agrupaciones políticas</t>
  </si>
  <si>
    <t>Porcentaje de informes anuales de origen de ingresos y egresos de agrupaciones políticas atendidos</t>
  </si>
  <si>
    <t>Mide el cumplimiento en el trámite y seguimiento de  informes anuales de origen de ingresos y egresos de agrupaciones políticas de acuerdo a la legislación aplicable</t>
  </si>
  <si>
    <t>(Número de  informes anuales de origen de ingresos y egresos de agrupaciones políticas atendidos y con seguimiento / Número de  informes anuales de origen de ingresos y egresos de agrupaciones políticas recibidos) *100</t>
  </si>
  <si>
    <t>Registros internos de la Unidad de Fiscalización</t>
  </si>
  <si>
    <t>Las agrupaciones políticas entregan sus informes anuales de origen de ingresos y egresos en tiempo y forma.</t>
  </si>
  <si>
    <t>Actividad 6.2</t>
  </si>
  <si>
    <t>Capacitación a agrupaciones políticas en materia de fiscalización</t>
  </si>
  <si>
    <t>Porcentaje de agrupaciones políticas capacitadas en materia de fiscalización</t>
  </si>
  <si>
    <t>Mide la cobertura de agrupaciones políticas que son capacitadas en materia de fiscalización</t>
  </si>
  <si>
    <t>(Número de agrupaciones políticas capacitadas / Número de agrupaciones políticas registradas) *100</t>
  </si>
  <si>
    <t>Las agrupaciones políticas asisten a las capacitaciones impartidas</t>
  </si>
  <si>
    <t>Actividad 6.3</t>
  </si>
  <si>
    <t>Elaboración de proyectos de resoluciones sobre auditorias y verificaciones</t>
  </si>
  <si>
    <t xml:space="preserve">Porcentaje de proyectos de resoluciones sobre auditorias y verificaciones elaborados </t>
  </si>
  <si>
    <t xml:space="preserve">Mide el grado de cumplimiento en la elaboración de proyectos de resoluciones sobre auditorías y verificaciones practicadas a agrupaciones políticas Estatales, a las organizaciones que pretendan obtener registro como partido político Estatal y a las organizaciones de observadores electores registradas ante el Instituto </t>
  </si>
  <si>
    <t xml:space="preserve">(Número de proyectos de resoluciones elaboradas / Número de verificaciones que requiera  resolución)*100 
</t>
  </si>
  <si>
    <t>Las verificaciones y auditorías requieren la realización de resoluciones</t>
  </si>
  <si>
    <t>Componente 7</t>
  </si>
  <si>
    <t xml:space="preserve">Proceso para el destino de la documentación y material electoral implementado </t>
  </si>
  <si>
    <t xml:space="preserve">Porcentaje de avance la implementación del proceso para el destino de la documentación y material electoral implementado </t>
  </si>
  <si>
    <t xml:space="preserve">Mide el avance de implementación en las etapas del proceso para el destino de la documentación y material electoral, con apego a lo establecido en la legislación en la materia </t>
  </si>
  <si>
    <t>(Número de procesos implementados / Número de procesos programados)*100</t>
  </si>
  <si>
    <t>Registros internos de la Dirección de Organización Electoral</t>
  </si>
  <si>
    <t xml:space="preserve">La legislación en la materia se mantiene vigente </t>
  </si>
  <si>
    <t>Actividad 7.1</t>
  </si>
  <si>
    <t>Destrucción de la documentación electoral no útil</t>
  </si>
  <si>
    <t>Porcentaje avance en la destrucción de la documentación electoral no útil</t>
  </si>
  <si>
    <t>Mide el avance en la destrucción de la documentación electoral no útil del Proceso Electoral Concurrente 2020-2021 y del Proceso Electoral Extraordinario en San Pedro Tlaquepaque según la lesgislación aplicable</t>
  </si>
  <si>
    <t>(Documentación electoral destruida /  Documentación electoral programada a destruir) *100</t>
  </si>
  <si>
    <t>El proceso administrativo y legal se realiza en tiempo y forma</t>
  </si>
  <si>
    <t>Actividad 7.2</t>
  </si>
  <si>
    <t>Rehabilitación del material electoral recuperado</t>
  </si>
  <si>
    <t xml:space="preserve">Porcentaje de avance en la rehabilitación de material electoral </t>
  </si>
  <si>
    <t>Mide el avance en la rehabilitación del material electoral que fue recuperado del Proceso Electoral Concurrente 2020-2021</t>
  </si>
  <si>
    <t>(Material electoral rehabilitado / Material electoral recuperado) *100</t>
  </si>
  <si>
    <t>El material electoral recuperado es susceptible a ser rehabilitado</t>
  </si>
  <si>
    <t>Actividad 7.3</t>
  </si>
  <si>
    <t>Realización del Encuentro de Cooperación con Organismos Públicos Locales Electorales en materia de organización electoral en modalidad virtual</t>
  </si>
  <si>
    <t>Porcentaje de conferencias virtuales realizadas en el marco del Encuentro de Cooperación con Organismos Públicos Locales Electorales en materia de organización electoral</t>
  </si>
  <si>
    <t>Mide la realización de conferencias que se realizan de manera virtual dentro del Encuentro de Cooperación con Organismos Públicos Locales Electorales para la mejora, ahorro y automatización de los procedimientos</t>
  </si>
  <si>
    <t>(Número de conferencias realizadas / Número de conferencias programadas) *100</t>
  </si>
  <si>
    <t>Grabaciones de conferencias y sesiones por parte de la Dirección de Organización Electoral</t>
  </si>
  <si>
    <t>La representación de los OPLs invitados asisten a las conferencias.</t>
  </si>
  <si>
    <t>02</t>
  </si>
  <si>
    <t>Fomento y promoción de derechos político-electorales y de participación ciudadana</t>
  </si>
  <si>
    <t>01 de enero al 31 de diciembre del 2022</t>
  </si>
  <si>
    <t>Contribuir a fortalecer la cultura democrática mediante espacios que incentiven la participación ciudadana, la formación cívica y ética, así como garantizar el ejercicio de los derechos político - electorales con perspectiva de género, inclusión, interculturalidad y diversidad</t>
  </si>
  <si>
    <t xml:space="preserve">Porcentaje de participación ciudadana en elecciones locales en el Estado de Jalisco </t>
  </si>
  <si>
    <t>Mide el nivel de participación de la ciudadanía que ejerce su derecho al voto respecto al número de personas inscritas en el padrón electoral</t>
  </si>
  <si>
    <t>(Número de personas del padrón electoral que emiten su voto / Número de personas en el padrón electoral) *100</t>
  </si>
  <si>
    <t>Trienal</t>
  </si>
  <si>
    <t>Información reportada por el IEPC Jalisco
https://www2.iepcjalisco.org.mx/tablero-electoral-2021/</t>
  </si>
  <si>
    <t>Las personas acuden a ejercer su derecho al voto en las elecciones locales</t>
  </si>
  <si>
    <t>La ciudadanía jalisciense ejerce sus derechos político - electorales</t>
  </si>
  <si>
    <t>Porcentaje de jaliscienses que afirman que la democracia es preferible a cualquier otra forma de gobierno</t>
  </si>
  <si>
    <t>Mide la proporción de jaliscienses que responden de manera afirmativa a la preferencia de la democracia sobre cualquier otra forma de gobierno</t>
  </si>
  <si>
    <t>(Número de personas que afirman que la democracia es preferible a cualquier otra forma de gobierno / Número de personas encuestadas) *100</t>
  </si>
  <si>
    <t>Bienal</t>
  </si>
  <si>
    <t>Encuesta de Percepción Ciudadana. Jalisco Cómo Vamos.
https://jaliscocomovamos.org/programas/encuestas-de-percepcion/</t>
  </si>
  <si>
    <t>El observatorio ciudadano Jalisco Cómo Vamos realiza la encuesta de percepción ciudadana.</t>
  </si>
  <si>
    <t xml:space="preserve">Programa de formación de ciudadanía activa implementado </t>
  </si>
  <si>
    <t xml:space="preserve">Porcentaje de avance en la implementación del programa de formación de ciudadanía activa </t>
  </si>
  <si>
    <t>Mide el grado de cumplimiento en la implementación del programa de formación de ciudadanía activa para promover la participación ciudadana, la cultura democrática y los mecanismos de participación ciudadana en centros educativos, medios de comunicación y ciudadanía en general</t>
  </si>
  <si>
    <t>(Número de programas implementados / Número de programas programados) *100</t>
  </si>
  <si>
    <t>La ciudadanía participa en el programa de formación.</t>
  </si>
  <si>
    <r>
      <t>Implementación de proyectos para el desarrollo del programa de formación ciudadana activa</t>
    </r>
    <r>
      <rPr>
        <sz val="11"/>
        <color rgb="FFFF0000"/>
        <rFont val="Calibri"/>
        <family val="2"/>
        <scheme val="minor"/>
      </rPr>
      <t xml:space="preserve"> </t>
    </r>
  </si>
  <si>
    <t xml:space="preserve">Número de proyectos en materia de formación de ciudadanía activa implementados </t>
  </si>
  <si>
    <t>Mide el cumplimiento en la implementación de proyectos en materia de formación de ciudadanía activa llevadas a cabo por el área de Participación Ciudadana como son: Capacitaciones de mecanismos de participación ciudadana jornadas universitarias, concurso de debate, tablero electoral, podcast, cursos y diplomados, conferencia de otoño, incubadora de liderazgo, vinculación con organizaciones, promoción Jaliscienses en el extranjero y plataforma digital de participación formación de ciudadanía digital.</t>
  </si>
  <si>
    <t>Sumatoria de proyectos  en materia de formación de ciudadanía activa realizados</t>
  </si>
  <si>
    <t>Las personas acuden a recibir formación en materia de ciudadanía activa</t>
  </si>
  <si>
    <t>Atención a solicitudes de mecanismos de participación ciudadana</t>
  </si>
  <si>
    <t>Porcentaje de solicitudes de mecanismos de participación ciudadana atendidas</t>
  </si>
  <si>
    <t>Mide el grado de cumplimiento en la atención a solicitudes de mecanismos de participación ciudadana que recibe el instituto</t>
  </si>
  <si>
    <t>(Número de solicitudes de mecanismos de participación ciudadana atendidas / Número de solicitudes de mecanismos de participación ciudadana recibidas) *100</t>
  </si>
  <si>
    <t>Registros internos de la Dirección Ejecutiva de Participación Ciudadana</t>
  </si>
  <si>
    <t>La ciudadanía presenta solicitudes de mecanismos de participación ciudadana</t>
  </si>
  <si>
    <t>Programa de promoción de educación cívica implementado</t>
  </si>
  <si>
    <t>Porcentaje de avance en la implementación programa de promoción de educación cívica</t>
  </si>
  <si>
    <t>Mide el grado de avance en el cumplimiento de las actividades desarrolladas para la implementación del programa de promoción de educación cívica</t>
  </si>
  <si>
    <t>(Número de actividades de promoción de educación cívica realizadas / Número de actividades de promoción de educación cívica programadas) *100</t>
  </si>
  <si>
    <t>Registros internos de la Dirección de Educación Cívica</t>
  </si>
  <si>
    <t>La ciudadanía participa en las actividades de promoción de educación cívica</t>
  </si>
  <si>
    <t>Implementación de talleres en materia de educación cívica</t>
  </si>
  <si>
    <t>Número de talleres en materia de educación cívica realizadas</t>
  </si>
  <si>
    <t>Mide la implementación de talleres en materia de educación cívica dirigidos a la juventud</t>
  </si>
  <si>
    <t>Sumatoria de talleres en materia de educación cívica realizados</t>
  </si>
  <si>
    <t>Portal web de IEPC Jalisco 
http://www.iepcjalisco.org.mx/
y registros internos de la Dirección de Educación Cívica</t>
  </si>
  <si>
    <t>La juventud acude a los talleres organizados en materia de Educación Cívica</t>
  </si>
  <si>
    <t>Organización de concursos en materia de educación cívica</t>
  </si>
  <si>
    <t>Número de concursos en materia de educación cívica organizados</t>
  </si>
  <si>
    <t>Mide la organización de concursos en materia de educación cívica</t>
  </si>
  <si>
    <t>Sumatoria de concursos en materia de educación cívica realizados</t>
  </si>
  <si>
    <t>La juventud participa en los concursos en materia de educación cívica</t>
  </si>
  <si>
    <t>Actividad 2.3</t>
  </si>
  <si>
    <t xml:space="preserve">Atención a solicitudes de organización de ayuntamientos infantiles </t>
  </si>
  <si>
    <t>Porcentaje de atención a solicitudes de organización de ayuntamientos infantiles</t>
  </si>
  <si>
    <t>Mide el grado de atención a las solicitudes de organización de ayuntamientos infantiles por parte de las administraciones municipales</t>
  </si>
  <si>
    <t>(Número de solicitudes de organización de ayuntamientos infantiles atendidas / Número de solicitudes de organización de ayuntamientos infantiles recibidas) *100</t>
  </si>
  <si>
    <t>El Instituto recibe solicitudes para la organización de ayuntamientos infantiles</t>
  </si>
  <si>
    <t>Publicaciones y ediciones realizadas</t>
  </si>
  <si>
    <t>Porcentaje de publicaciones y ediciones realizadas</t>
  </si>
  <si>
    <t>Mide el grado de cumplimiento de las publicaciones y ediciones que se tienen programadas en el instituto</t>
  </si>
  <si>
    <t>(Número de publicaciones y ediciones realizadas / Número de publicaciones y ediciones programadas) *100</t>
  </si>
  <si>
    <t>Portal web de IEPC Jalisco 
http://www.iepcjalisco.org.mx/
y materiales impresos</t>
  </si>
  <si>
    <t>Los procesos editoriales y de publicación se realizan en tiempo y forma</t>
  </si>
  <si>
    <t>Publicación de Revista Folios</t>
  </si>
  <si>
    <t>Número de Revistas Folios publicadas</t>
  </si>
  <si>
    <t>Mide la publicación de Revistas Folios para fomentar la cultura democrática contemporánea</t>
  </si>
  <si>
    <t>Sumatoria de Revistas Folios publicadas</t>
  </si>
  <si>
    <t>Página web de Folios 
http://www.revistafolios.mx/</t>
  </si>
  <si>
    <t>Los procesos editoriales y de  publicación de las revistas se realizan en tiempo y forma</t>
  </si>
  <si>
    <t>Publicación de libros inéditos</t>
  </si>
  <si>
    <t>Número de libros inéditos publicados</t>
  </si>
  <si>
    <t xml:space="preserve">Mide el cumplimiento en la publicación de libros inéditos para el fomento de la democracia y la participación cívica
</t>
  </si>
  <si>
    <t>Sumatoria de libros inéditos publicados</t>
  </si>
  <si>
    <t>Página web de publicaciones del IEPC
http://www.iepcjalisco.org.mx/ediciones-y-publicaciones</t>
  </si>
  <si>
    <t>Los procesos editoriales y de publicación de los libros se realizan en tiempo y forma</t>
  </si>
  <si>
    <t>Actividad 3.3</t>
  </si>
  <si>
    <t>Atención de servicios editoriales  internos</t>
  </si>
  <si>
    <t>Porcentaje de atención de servicios editoriales</t>
  </si>
  <si>
    <t>Mide el grado de atención a las solicitudes de servicios editoriales</t>
  </si>
  <si>
    <t>(Número de servicios editoriales atendidos / Número de servicios editoriales solicitados) *100</t>
  </si>
  <si>
    <t>Registros internos de la Dirección Editorial</t>
  </si>
  <si>
    <t xml:space="preserve"> Las áreas solicitantes de servicios editoriales son atendidas en tiempo y forma. </t>
  </si>
  <si>
    <t>Agenda de transversalización institucional de la perspectiva de género, inclusión, interculturalidad y diversidad implementada</t>
  </si>
  <si>
    <t>Porcentaje de avance en las acciones de la agenda de transversalización institucional</t>
  </si>
  <si>
    <t>Mide el grado de avance en la implementación de agenda para transversalizar el actuar institucional con perspectiva de género, inclusión, interculturalidad y diversidad</t>
  </si>
  <si>
    <t>(Número de acciones de la agenda institucional realizadas / Número de acciones de la agenda institucional programadas) *100</t>
  </si>
  <si>
    <t>Registros internos de la Dirección de Igualdad de Género y No Discriminación</t>
  </si>
  <si>
    <t>Las áreas del instituto dan seguimiento a las acciones programadas</t>
  </si>
  <si>
    <t>Coordinación de mesas de trabajo para la construcción de lineamientos de paridad y acciones afirmativas</t>
  </si>
  <si>
    <t>Número de mesas de trabajo para la construcción de lineamientos de paridad y acciones afirmativas</t>
  </si>
  <si>
    <t>Mide la cantidad de mesas de trabajo realizadas respecto al plan ejecutivo para la construcción de  lineamientos de paridad y acciones afirmativas rumbo al proceso electoral concurrente 2023 - 2024</t>
  </si>
  <si>
    <t>Sumatoria de mesas de trabajo para el análisis de acciones afirmativas coordinadas</t>
  </si>
  <si>
    <t>Los entes convocados asisten a las mesas de trabajo</t>
  </si>
  <si>
    <t>Capacitación para la prevención, atención, sanción y erradicación de la violencia política contra las mujeres en razón de género</t>
  </si>
  <si>
    <t>Porcentaje de cursos de capacitación para la prevención, atención, sanción y erradicación de la violencia política contra las mujeres en razón de género realizados</t>
  </si>
  <si>
    <t>Mide el cumplimiento en el programa de capacitaciones para la prevención, atención, sanción y erradicación de la violencia política contra las mujeres en razón de género implementado</t>
  </si>
  <si>
    <t>(Número de capacitaciones realizadas / número de capacitaciones programadas) *100</t>
  </si>
  <si>
    <t>Las personas asisten a los cursos de capacitación</t>
  </si>
  <si>
    <t>03</t>
  </si>
  <si>
    <t>Contribuir al fortalecimiento institucional mediante la eficacia e innovación administrativa, la defensa jurídica y rendición de cuentas</t>
  </si>
  <si>
    <t>El Instituto cumple con sus obligaciones en materia de fiscalización y rendición de cuentas en tiempo y forma</t>
  </si>
  <si>
    <t>Porcentaje de informes de cuenta pública presentados ante el ente fiscalizador</t>
  </si>
  <si>
    <t xml:space="preserve">Mide el grado de cumplimiento en la entrega de la Cuenta Pública ante el ente fiscalizador </t>
  </si>
  <si>
    <t>(Número de informes entregados / Número de informes obligados a entregar) *100</t>
  </si>
  <si>
    <t>Las áreas  entregan la información para la generación de los reportes en tiempo y forma.</t>
  </si>
  <si>
    <t>Informes de avance de gestión financiera presentados</t>
  </si>
  <si>
    <t>Porcentaje de informes de avance de gestión financiera presentados ante el ente fiscalizador</t>
  </si>
  <si>
    <t>Mide el grado de cumplimiento en la presentación de informes de avance de gestión financiera ante el ente fiscalizador</t>
  </si>
  <si>
    <t>(Número de informes de avance de gestión financiera presentados / Número de informes de avance de gestión financiera obligados a presentar) *100</t>
  </si>
  <si>
    <t>Presentación de informes financieros y presupuestales</t>
  </si>
  <si>
    <t>Número de informes financieros y presupuestales presentados</t>
  </si>
  <si>
    <t xml:space="preserve">Mide la generación de informes financieros y presupuestales </t>
  </si>
  <si>
    <t>Sumatoria de informes financieros, programáticos y presupuestales presentados</t>
  </si>
  <si>
    <t>Actualización y resguardo de expedientes de servidores públicos del instituto</t>
  </si>
  <si>
    <t>Porcentaje de actualización y resguardo de los expedientes de servidores públicos del instituto</t>
  </si>
  <si>
    <t>Mide el grado en que los expedientes se encuentran actualizados y en resguardo, atendiendo los cambios requeridos</t>
  </si>
  <si>
    <t>(Número de expedientes actualizados y resguardados / Número de servidores públicos del instituto) *100</t>
  </si>
  <si>
    <t>Registros internos de la Coordinación de Recursos Humanos</t>
  </si>
  <si>
    <t>Los servidores públicos entregan la documentación requerida en tiempo y forma.</t>
  </si>
  <si>
    <t>Actividad 1.3</t>
  </si>
  <si>
    <t>Atención a solicitudes de recursos materiales</t>
  </si>
  <si>
    <t xml:space="preserve">Porcentaje de atención a solicitudes de recursos materiales </t>
  </si>
  <si>
    <t>Mide el nivel de atención a las solicitudes de recursos materiales recibidas</t>
  </si>
  <si>
    <t>(Número de solicitudes de recursos materiales atendidas / Número de solicitudes de recursos materiales recibidas) *100</t>
  </si>
  <si>
    <t>Reportes internos de la Coordinación de Recursos Materiales</t>
  </si>
  <si>
    <t>Las áreas realizan solicitudes de recursos materiales</t>
  </si>
  <si>
    <t>Actividad 1.4</t>
  </si>
  <si>
    <t>Publicación y seguimiento a avances de Matrices de Indicadores para Resultados</t>
  </si>
  <si>
    <t>Número de reportes de avance de Matrices de Indicadores para Resultados publicados</t>
  </si>
  <si>
    <t xml:space="preserve">Mide la publicación de los reportes de avances de las Matrices de Indicadores para Resultados en el portal de transparencia del instituto. </t>
  </si>
  <si>
    <t>Sumatoria de reportes de avances de Matrices de Indicadores para Resultados publicados</t>
  </si>
  <si>
    <t>Portal de transparencia de IEPC.
http://www.iepcjalisco.org.mx/transparencia2/index.php</t>
  </si>
  <si>
    <t>Las áreas reportan el avance de cumplimiento de las Matrices de Indicadores para Resultados en tiempo y forma.</t>
  </si>
  <si>
    <t>Infraestructura de tecnologías de la información actualizada</t>
  </si>
  <si>
    <t>Porcentaje de atención en requerimientos de tecnologías de la información</t>
  </si>
  <si>
    <t>Mide el grado de cumplimiento y atención a los requerimientos de tecnologías de la información</t>
  </si>
  <si>
    <t>(Número de solicitudes atendidas / número de solicitudes recibidas) *100</t>
  </si>
  <si>
    <t>Registros internos de solicitudes a la Dirección de Informática</t>
  </si>
  <si>
    <t>Las áreas solicitan bienes y servicios de tecnologías de la información</t>
  </si>
  <si>
    <t>Atención y seguimiento a solicitudes de soporte técnico</t>
  </si>
  <si>
    <t>Porcentaje de servicios de soporte técnico atendidos y en seguimiento</t>
  </si>
  <si>
    <t>Mide el grado de cumplimiento en la atención y seguimiento a las solicitudes de soporte técnico en el instituto</t>
  </si>
  <si>
    <t>(Número de solicitudes  de soporte técnico atendidas / número de solicitudes de soporte técnico recibidas) *100</t>
  </si>
  <si>
    <t>Las áreas solicitan servicios de soporte técnico</t>
  </si>
  <si>
    <t>Sistematización de procesos administrativos y electorales</t>
  </si>
  <si>
    <t>Porcentaje de solicitudes de sistematización de procesos administrativos y electorales atendidas y en seguimiento</t>
  </si>
  <si>
    <t>Mide el grado de atención y seguimiento en la sistematización de procesos administrativos y electorales en el instituto de acuerdo a la agenda de trabajo aprobada por la Comisión de Informática y Uso de Tecnologías</t>
  </si>
  <si>
    <t>(Número de solicitudes de sistematización de procesos atendidas y en seguimiento / Número de solicitudes de sistematización de procesos programadas en la agenda) *100</t>
  </si>
  <si>
    <t>Las áreas solicitan aplicaciones para mejora en los procesos</t>
  </si>
  <si>
    <t xml:space="preserve">Asuntos jurídicos recibidos, atendidos y orientados </t>
  </si>
  <si>
    <t>Porcentaje de atención, y en su caso, orientación de asuntos jurídicos recibidos</t>
  </si>
  <si>
    <t xml:space="preserve">Mide el grado de cumplimiento en la atención y orientación de los asuntos jurídicos recibidos por la Dirección Jurídica del Instituto </t>
  </si>
  <si>
    <t>(Número de asuntos jurídicos atendidos, y en su caso, orientados / Número de asuntos jurídicos recibidos)*100</t>
  </si>
  <si>
    <t>Registros internos de la Dirección Jurídica</t>
  </si>
  <si>
    <t xml:space="preserve">Se reciben asuntos jurídicos que requieren ser atendidos, y en su caso, orientados </t>
  </si>
  <si>
    <t xml:space="preserve">Atención a procedimientos administrativos, sancionadores y jurisdiccionales </t>
  </si>
  <si>
    <t>Porcentaje de procedimientos administrativos, sancionadores y jurisdiccionales atendidos</t>
  </si>
  <si>
    <t>Mide el grado de cumplimiento en la atención a los procedimientos administrativos, sancionadores y jurisdiccionales recibidos por la Dirección Jurídica</t>
  </si>
  <si>
    <t>(Número de procedimientos administrativos, sancionadores y jurisdiccionales atendidos / Número de procedimientos administrativos, sancionadores y jurisdiccionales recibidos) *100</t>
  </si>
  <si>
    <t>Se reciben procedimientos administrativos, sancionadores y jurisdiccionales que requieren atención</t>
  </si>
  <si>
    <t>Elaboración de acuerdos y resoluciones de sesiones del Consejo General</t>
  </si>
  <si>
    <t>Porcentaje cumplimiento en la elaboración de acuerdos y resoluciones para las sesiones del Consejo General</t>
  </si>
  <si>
    <t>Mide el grado de cumplimiento en la elaboración de acuerdos y resoluciones para las sesiones de Consejo General que son requeridos a la Dirección Jurídica</t>
  </si>
  <si>
    <t>(Número de acuerdos y resoluciones para sesiones de Consejo General elaborados / Número de acuerdos y resoluciones para sesiones de Consejo General solicitados) *100</t>
  </si>
  <si>
    <t>Las sesiones ordinarias de Consejo General se llevan a cabo en tiempo y forma</t>
  </si>
  <si>
    <t>Atención a correspondencia y peticiones</t>
  </si>
  <si>
    <t>Porcentaje de atención a correspondencia y peticiones</t>
  </si>
  <si>
    <t>Mide el grado de atención a la correspondencia y peticiones recibidas por la Dirección Jurídica</t>
  </si>
  <si>
    <t>(Número de asuntos de correspondencia y peticiones atendidos / Número de asuntos de correspondencia y peticiones recibidos) *100</t>
  </si>
  <si>
    <t>Se reciben correspondencia y peticiones que requieren atención.</t>
  </si>
  <si>
    <t>Seguimiento, admisión y atención de denuncias de presunta responsabilidad administrativa atendidos</t>
  </si>
  <si>
    <t>Porcentaje de atención a denuncias de presunta responsabilidad administrativa</t>
  </si>
  <si>
    <t>Mide el grado de atención a las denuncias de presunta responsabilidad administrativa recibidas por la Contraloría General del Instituto</t>
  </si>
  <si>
    <t>(Número de denuncias de presunta responsabilidad administrativa atendidas / Número de denuncias de presunta responsabilidad administrativa recibidas) *100</t>
  </si>
  <si>
    <t>Registros internos de la Contraloría General del Instituto</t>
  </si>
  <si>
    <t>Se reciben denuncias de presunta responsabilidad administrativa</t>
  </si>
  <si>
    <t>Asesoramiento, recepción y resguardo de las declaraciones de situación patrimonial, interés y fiscal</t>
  </si>
  <si>
    <t>Porcentaje de atención y seguimiento a las declaraciones de situación patrimonial, interés y fiscal</t>
  </si>
  <si>
    <t>Mide el grado de atención y seguimiento a las declaraciones de situación fiscal, interés y patrimonial de los servidores públicos del instituto</t>
  </si>
  <si>
    <t>(Número de declaraciones atendidas / Número de declaraciones presentadas) *100</t>
  </si>
  <si>
    <t>Los servidores públicos presentan la declaración de situación patrimonial, interés y fiscal</t>
  </si>
  <si>
    <t>Diseño y elaboración del Código de Ética</t>
  </si>
  <si>
    <t>Número de documentos didácticos diseñados y elaborados</t>
  </si>
  <si>
    <t>Mide el grado de cumplimiento en el diseño y elaboración del Código de Ética en su versión didáctica</t>
  </si>
  <si>
    <t>Sumatoria de documentos didácticos diseñados y elaborados</t>
  </si>
  <si>
    <t>La normatividad en la materia se mantiene vigente</t>
  </si>
  <si>
    <t>Opiniones, dictámenes y análisis en materia de transparencia, acceso a la información, protección de datos personales y gestión documental elaboradas</t>
  </si>
  <si>
    <t>Porcentaje opiniones, dictámenes y análisis en materia de transparencia, acceso a la información, protección de datos personales y gestión documental elaboradas</t>
  </si>
  <si>
    <t xml:space="preserve">Mide el grado de cumplimiento en la emisión de opiniones y la elaboración de dictámenes y análisis de transparencia, acceso a la información, protección de datos personales y gestión documental requeridas para propiciar la correcta aplicación en la materia  </t>
  </si>
  <si>
    <t>(Número de opiniones, dictámenes y análisis emitidos y elaborados / Número de opiniones, dictámenes y análisis requeridos)*100</t>
  </si>
  <si>
    <t xml:space="preserve">Registros internos de la Dirección de Trasparencia, Protección de Datos Personales y Archivo </t>
  </si>
  <si>
    <t>Las áreas del Instituto requieren de la emisión de opiniones o elaboración de dictamen y análisis en la materia de transparencia, acceso a la información, protección de datos personales y gestión documental</t>
  </si>
  <si>
    <t xml:space="preserve">Atención de solicitudes de acceso a la información, derechos ARCO e impugnaciones </t>
  </si>
  <si>
    <t>Porcentaje de solicitudes de acceso a la información, derechos ARCO e impugnaciones atendidas</t>
  </si>
  <si>
    <t xml:space="preserve">Mide el grado de cumplimiento de las solicitudes de acceso a la información, derechos ARCO e impugnaciones atendidas dentro del plazo que establece la legislación en la materia
</t>
  </si>
  <si>
    <t>(Número de solicitudes e impugnaciones atendidas en tiempo y forma / Número de solicitudes e impugnaciones recibidas) *100</t>
  </si>
  <si>
    <t>El Instituto recibe solicitudes de acceso a la información, derechos ARCO e impugnaciones</t>
  </si>
  <si>
    <t>Capacitación en materia de transparencia, protección de datos personales y archivo a las áreas del Instituto</t>
  </si>
  <si>
    <t>Porcentaje de áreas del instituto que recibe la capacitación en materia de transparencia, protección de datos personales y archivo</t>
  </si>
  <si>
    <t xml:space="preserve">Mide la proporción de áreas del Instituto que recibió capacitación en materia de transparencia, protección de datos personales y archivo por medio de sus enlaces </t>
  </si>
  <si>
    <t>(Número de áreas capacitadas / Número de áreas en el instituto) *100</t>
  </si>
  <si>
    <t>Los enlaces de las áreas del instituto asisten a la capacitación en materia de transparencia, protección de datos personales y archivo</t>
  </si>
  <si>
    <t>Actividad 5.3</t>
  </si>
  <si>
    <t>Publicación de instrumentos de control y consulta archivístico</t>
  </si>
  <si>
    <t>Porcentaje de avance en la publicación de los instrumentos de control y consulta archivístico</t>
  </si>
  <si>
    <t xml:space="preserve">Mide grado de avance en la publicación de los instrumentos de control y consulta archivístico establecidos en la normatividad de la materia </t>
  </si>
  <si>
    <t>(Número de instrumentos de control y consulta archivístico publicados / Número de instrumentos de control y consulta archivístico obligados a publicar)*100</t>
  </si>
  <si>
    <t>Registros internos de la Dirección de Trasparencia, Protección de Datos Personales y Archivo</t>
  </si>
  <si>
    <t xml:space="preserve">La normatividad en la materia se mantiene vigente </t>
  </si>
  <si>
    <t>Actividad 5.4</t>
  </si>
  <si>
    <t>Verificación del cumplimiento en la publicación de las obligaciones en materia de transparencia</t>
  </si>
  <si>
    <t>Porcentaje de avance en la verificación del cumplimiento en la publicación de las obligaciones en materia de transparencia</t>
  </si>
  <si>
    <t>Mide el grado de avance en la revisión y verificación del cumplimiento en la publicación de las obligaciones en materia de transparencia conforme a los criterios legales en la materia</t>
  </si>
  <si>
    <t>(Número de verificaciones realizadas a las áreas del instituto sobre el cumplimiento en la publicación de las obligaciones en materia de transparencia / Número de áreas del instituto obligadas a publicar) *100</t>
  </si>
  <si>
    <t>INFORMACIÓN</t>
  </si>
  <si>
    <t>DISIPLINA FINANCIERA</t>
  </si>
  <si>
    <t>ANEXOS</t>
  </si>
  <si>
    <t>Relación de Bienes Muebles que Componen el Patrimonio</t>
  </si>
  <si>
    <t>Código</t>
  </si>
  <si>
    <t>Descripción del Bien Mueble</t>
  </si>
  <si>
    <t>Valor en libros</t>
  </si>
  <si>
    <t xml:space="preserve">AIRE ACONDICIONADO </t>
  </si>
  <si>
    <t>TRANSCRIBER DICTATION</t>
  </si>
  <si>
    <t>SWITCHER HD VIDEO</t>
  </si>
  <si>
    <t>KIT LUCES LED</t>
  </si>
  <si>
    <t>MONITOR PROFESIONAL</t>
  </si>
  <si>
    <t>LUMINARIA PORTABLE</t>
  </si>
  <si>
    <t>TABLET UNIVERSAL</t>
  </si>
  <si>
    <t>EQUIPOS AUDIVISUALES</t>
  </si>
  <si>
    <t>MEZCLADORA DIGITAL</t>
  </si>
  <si>
    <t>SISTEMA DE AUDIO PROFESIONAL</t>
  </si>
  <si>
    <t>TARJETA DE MEMORIA EXPRESS CAR</t>
  </si>
  <si>
    <t>GRABADORA PHILIPS</t>
  </si>
  <si>
    <t>DICTAFONO</t>
  </si>
  <si>
    <t>GABINETE ACUSTICO</t>
  </si>
  <si>
    <t>SNAKE DE AUDIO</t>
  </si>
  <si>
    <t>MICROFONO INALAMBRICO</t>
  </si>
  <si>
    <t>MICROFONO</t>
  </si>
  <si>
    <t>TARJETA MEMORIA</t>
  </si>
  <si>
    <t xml:space="preserve">TARJETA DE MEMORIA </t>
  </si>
  <si>
    <t xml:space="preserve">CAMARA </t>
  </si>
  <si>
    <t>MEMORIA MICRO</t>
  </si>
  <si>
    <t>KIT DE SISTEMA DE CCTV</t>
  </si>
  <si>
    <t>COMPUTADORA PORTATIL</t>
  </si>
  <si>
    <t>26,707,20</t>
  </si>
  <si>
    <t>SWITCH</t>
  </si>
  <si>
    <t>THINK BOOK</t>
  </si>
  <si>
    <t>CAMARA DIGITAL</t>
  </si>
  <si>
    <t>PLASMA</t>
  </si>
  <si>
    <t>SILLA DE VISITA</t>
  </si>
  <si>
    <t>DESSTRUCTORA DE DOCUMENTOS</t>
  </si>
  <si>
    <t>DESTRUCTORA DE DOCUMENTOS</t>
  </si>
  <si>
    <t>PERFORADORA</t>
  </si>
  <si>
    <t>PROYECTOR</t>
  </si>
  <si>
    <t xml:space="preserve">VIDEOGRABADORA </t>
  </si>
  <si>
    <t>RELOJ RECEPTOR</t>
  </si>
  <si>
    <t>LIBRERO</t>
  </si>
  <si>
    <t>CENTRAL TELEFONICA</t>
  </si>
  <si>
    <t>LWNOVO THINKBOOK</t>
  </si>
  <si>
    <t xml:space="preserve">TELEVISION PANASONIC </t>
  </si>
  <si>
    <t>6,787.14</t>
  </si>
  <si>
    <t>PLATAFORMA NATION SKY</t>
  </si>
  <si>
    <t>34,568.00</t>
  </si>
  <si>
    <t xml:space="preserve">NOBREAK C/ REGULADOR LINEA </t>
  </si>
  <si>
    <t>39,834.40</t>
  </si>
  <si>
    <t xml:space="preserve">EQUIPO DE DISEÑO APPLE </t>
  </si>
  <si>
    <t>54,125.60</t>
  </si>
  <si>
    <t xml:space="preserve">IMPRESORA </t>
  </si>
  <si>
    <t>6,496.00</t>
  </si>
  <si>
    <t>6,496.01</t>
  </si>
  <si>
    <t>6,496.02</t>
  </si>
  <si>
    <t>6,496.03</t>
  </si>
  <si>
    <t>6,496.04</t>
  </si>
  <si>
    <t>6,496.05</t>
  </si>
  <si>
    <t>6,496.06</t>
  </si>
  <si>
    <t>6,496.07</t>
  </si>
  <si>
    <t>6,496.08</t>
  </si>
  <si>
    <t>6,496.09</t>
  </si>
  <si>
    <t>6,496.10</t>
  </si>
  <si>
    <t>6,496.11</t>
  </si>
  <si>
    <t>6,496.12</t>
  </si>
  <si>
    <t>6,496.13</t>
  </si>
  <si>
    <t>6,496.14</t>
  </si>
  <si>
    <t>6,496.15</t>
  </si>
  <si>
    <t>6,496.16</t>
  </si>
  <si>
    <t>6,496.17</t>
  </si>
  <si>
    <t>6,496.18</t>
  </si>
  <si>
    <t>6,496.19</t>
  </si>
  <si>
    <t>6,496.20</t>
  </si>
  <si>
    <t>6,496.21</t>
  </si>
  <si>
    <t>6,496.22</t>
  </si>
  <si>
    <t>6,496.23</t>
  </si>
  <si>
    <t>6,496.24</t>
  </si>
  <si>
    <t>6,496.25</t>
  </si>
  <si>
    <t>6,496.26</t>
  </si>
  <si>
    <t>6,496.27</t>
  </si>
  <si>
    <t xml:space="preserve">SONY USB 3.0 </t>
  </si>
  <si>
    <t>7.391.00</t>
  </si>
  <si>
    <t xml:space="preserve">TABLETA IPAD PRO APPLE </t>
  </si>
  <si>
    <t>34,654.61</t>
  </si>
  <si>
    <t xml:space="preserve">MONITOR LCD LENOVO </t>
  </si>
  <si>
    <t>66,236.00</t>
  </si>
  <si>
    <t xml:space="preserve">THINKPAD </t>
  </si>
  <si>
    <t>68,415.03</t>
  </si>
  <si>
    <t xml:space="preserve">UNIDAD DE ALMACENAMIENTO </t>
  </si>
  <si>
    <t>90,539.00</t>
  </si>
  <si>
    <t>SWITCH CISCO CAPA 3</t>
  </si>
  <si>
    <t>82,302.00</t>
  </si>
  <si>
    <t xml:space="preserve">LAPTOP DELL INSPIRON  </t>
  </si>
  <si>
    <t>21,838.74</t>
  </si>
  <si>
    <t>TERMINALES DE CAPTURA REMOTA</t>
  </si>
  <si>
    <t>8,519.00</t>
  </si>
  <si>
    <t>8,519.01</t>
  </si>
  <si>
    <t>8,519.02</t>
  </si>
  <si>
    <t>8,519.03</t>
  </si>
  <si>
    <t>8,519.04</t>
  </si>
  <si>
    <t>8,519.05</t>
  </si>
  <si>
    <t>8,519.06</t>
  </si>
  <si>
    <t>8,519.07</t>
  </si>
  <si>
    <t>8,519.08</t>
  </si>
  <si>
    <t>8,519.09</t>
  </si>
  <si>
    <t>8,519.10</t>
  </si>
  <si>
    <t>8,519.11</t>
  </si>
  <si>
    <t>8,519.12</t>
  </si>
  <si>
    <t>8,519.13</t>
  </si>
  <si>
    <t>8,519.14</t>
  </si>
  <si>
    <t>8,519.15</t>
  </si>
  <si>
    <t>8,519.16</t>
  </si>
  <si>
    <t>8,519.17</t>
  </si>
  <si>
    <t>8,519.18</t>
  </si>
  <si>
    <t>8,519.19</t>
  </si>
  <si>
    <t>8,519.20</t>
  </si>
  <si>
    <t>8,519.21</t>
  </si>
  <si>
    <t>8,519.22</t>
  </si>
  <si>
    <t>8,519.23</t>
  </si>
  <si>
    <t>8,519.24</t>
  </si>
  <si>
    <t>8,519.25</t>
  </si>
  <si>
    <t>8,519.26</t>
  </si>
  <si>
    <t>8,519.27</t>
  </si>
  <si>
    <t>8,519.28</t>
  </si>
  <si>
    <t>8,519.29</t>
  </si>
  <si>
    <t>8,519.30</t>
  </si>
  <si>
    <t>8,519.31</t>
  </si>
  <si>
    <t>8,519.32</t>
  </si>
  <si>
    <t>8,519.33</t>
  </si>
  <si>
    <t>8,519.34</t>
  </si>
  <si>
    <t>8,519.35</t>
  </si>
  <si>
    <t>8,519.36</t>
  </si>
  <si>
    <t>8,519.37</t>
  </si>
  <si>
    <t>8,519.38</t>
  </si>
  <si>
    <t>8,519.39</t>
  </si>
  <si>
    <t>8,519.40</t>
  </si>
  <si>
    <t>8,519.41</t>
  </si>
  <si>
    <t>8,519.42</t>
  </si>
  <si>
    <t>8,519.43</t>
  </si>
  <si>
    <t>8,519.44</t>
  </si>
  <si>
    <t>8,519.45</t>
  </si>
  <si>
    <t>8,519.46</t>
  </si>
  <si>
    <t>8,519.47</t>
  </si>
  <si>
    <t>8,519.48</t>
  </si>
  <si>
    <t>8,519.49</t>
  </si>
  <si>
    <t>8,519.50</t>
  </si>
  <si>
    <t>8,519.51</t>
  </si>
  <si>
    <t>8,519.52</t>
  </si>
  <si>
    <t>8,519.53</t>
  </si>
  <si>
    <t>8,519.54</t>
  </si>
  <si>
    <t>8,519.55</t>
  </si>
  <si>
    <t>8,519.56</t>
  </si>
  <si>
    <t>8,519.57</t>
  </si>
  <si>
    <t>8,519.58</t>
  </si>
  <si>
    <t>8,519.59</t>
  </si>
  <si>
    <t>8,519.60</t>
  </si>
  <si>
    <t>8,519.61</t>
  </si>
  <si>
    <t>8,519.62</t>
  </si>
  <si>
    <t>8,519.63</t>
  </si>
  <si>
    <t>8,519.64</t>
  </si>
  <si>
    <t>8,519.65</t>
  </si>
  <si>
    <t>8,519.66</t>
  </si>
  <si>
    <t>8,519.67</t>
  </si>
  <si>
    <t>8,519.68</t>
  </si>
  <si>
    <t>8,519.69</t>
  </si>
  <si>
    <t>8,519.70</t>
  </si>
  <si>
    <t>8,519.71</t>
  </si>
  <si>
    <t>8,519.72</t>
  </si>
  <si>
    <t>8,519.73</t>
  </si>
  <si>
    <t>8,519.74</t>
  </si>
  <si>
    <t>8,519.75</t>
  </si>
  <si>
    <t>8,519.76</t>
  </si>
  <si>
    <t>8,519.77</t>
  </si>
  <si>
    <t>8,519.78</t>
  </si>
  <si>
    <t>8,519.79</t>
  </si>
  <si>
    <t>8,519.80</t>
  </si>
  <si>
    <t>8,519.81</t>
  </si>
  <si>
    <t>8,519.82</t>
  </si>
  <si>
    <t>8,519.83</t>
  </si>
  <si>
    <t>8,519.84</t>
  </si>
  <si>
    <t>8,519.85</t>
  </si>
  <si>
    <t>8,519.86</t>
  </si>
  <si>
    <t>8,519.87</t>
  </si>
  <si>
    <t>8,519.88</t>
  </si>
  <si>
    <t>8,519.89</t>
  </si>
  <si>
    <t>8,519.90</t>
  </si>
  <si>
    <t>8,519.91</t>
  </si>
  <si>
    <t>8,519.92</t>
  </si>
  <si>
    <t>8,519.93</t>
  </si>
  <si>
    <t>8,519.94</t>
  </si>
  <si>
    <t>8,519.95</t>
  </si>
  <si>
    <t>8,519.96</t>
  </si>
  <si>
    <t>8,519.97</t>
  </si>
  <si>
    <t>8,519.98</t>
  </si>
  <si>
    <t>8,519.99</t>
  </si>
  <si>
    <t xml:space="preserve">IPAD NEGRA 4TA GENERACION </t>
  </si>
  <si>
    <t>10,861.21</t>
  </si>
  <si>
    <t xml:space="preserve">IPAD MINI NEGRA </t>
  </si>
  <si>
    <t>8,792.24</t>
  </si>
  <si>
    <t>TABLETA IPAD 4</t>
  </si>
  <si>
    <t>13,043.00</t>
  </si>
  <si>
    <t>TABLET IPAD 4</t>
  </si>
  <si>
    <t xml:space="preserve">TARJETA DE CONTROL DE UPS </t>
  </si>
  <si>
    <t>18,315.00</t>
  </si>
  <si>
    <t xml:space="preserve">MEZCLADORA DE 12 CANALES </t>
  </si>
  <si>
    <t>6,333.00</t>
  </si>
  <si>
    <t>SURT A3000XL</t>
  </si>
  <si>
    <t>49,830.00</t>
  </si>
  <si>
    <t xml:space="preserve">SERVIDORES DELL KIT </t>
  </si>
  <si>
    <t>175,641.00</t>
  </si>
  <si>
    <t>RACK 42 UNIDADES SERVIDORES DELL</t>
  </si>
  <si>
    <t>44,749.00</t>
  </si>
  <si>
    <t xml:space="preserve">DELL KVM 216 16 PUERTO/TECLADO </t>
  </si>
  <si>
    <t>51,732.00</t>
  </si>
  <si>
    <t xml:space="preserve">SAS DISK DRIVE </t>
  </si>
  <si>
    <t>10,171.00</t>
  </si>
  <si>
    <t>10,171.01</t>
  </si>
  <si>
    <t>10,171.02</t>
  </si>
  <si>
    <t>10,171.03</t>
  </si>
  <si>
    <t>10,171.04</t>
  </si>
  <si>
    <t>10,171.05</t>
  </si>
  <si>
    <t>10,171.06</t>
  </si>
  <si>
    <t>10,171.07</t>
  </si>
  <si>
    <t>10,171.08</t>
  </si>
  <si>
    <t>10,171.09</t>
  </si>
  <si>
    <t>10,171.10</t>
  </si>
  <si>
    <t>10,171.11</t>
  </si>
  <si>
    <t>10,171.12</t>
  </si>
  <si>
    <t>10,171.13</t>
  </si>
  <si>
    <t>10,171.14</t>
  </si>
  <si>
    <t>10,171.15</t>
  </si>
  <si>
    <t>10,171.16</t>
  </si>
  <si>
    <t>SISTEMA DE ALMACENAMIENTO SAN EMC</t>
  </si>
  <si>
    <t>192,533.00</t>
  </si>
  <si>
    <t>3U DAE WITH 15X3 INCH. DRIVE SLOTS</t>
  </si>
  <si>
    <t>26,231.00</t>
  </si>
  <si>
    <t>VNX5300 4 PORT 8G FC IO MODULE PAIR</t>
  </si>
  <si>
    <t>27,791.75</t>
  </si>
  <si>
    <t>UNISHPHERE BLOCK Y VNX OE VNX 5300</t>
  </si>
  <si>
    <t>71,284.17</t>
  </si>
  <si>
    <t xml:space="preserve">BASIC INSTALL IMPLEMENT </t>
  </si>
  <si>
    <t>99,270.56</t>
  </si>
  <si>
    <t>PREMIUN SOFTWARE SUPPORT</t>
  </si>
  <si>
    <t>37,146.20</t>
  </si>
  <si>
    <t>PREMIUM HARDWARE SUPPORT</t>
  </si>
  <si>
    <t>54,918.42</t>
  </si>
  <si>
    <t>DS-300B BASE SWITCH</t>
  </si>
  <si>
    <t>45,052.47</t>
  </si>
  <si>
    <t>IMPRESORA HP LASERJET</t>
  </si>
  <si>
    <t>11,873.00</t>
  </si>
  <si>
    <t xml:space="preserve">IMPRESORA MULTIFUNCIONAL HP </t>
  </si>
  <si>
    <t>13,596.56</t>
  </si>
  <si>
    <t xml:space="preserve">IMPRESORA MOVIL HP </t>
  </si>
  <si>
    <t>6,999.58</t>
  </si>
  <si>
    <t xml:space="preserve">ANTENA UHF LECTURAS MULTITAG </t>
  </si>
  <si>
    <t>8,200.00</t>
  </si>
  <si>
    <t xml:space="preserve">CONCENTRADOR UHF </t>
  </si>
  <si>
    <t>20,314.00</t>
  </si>
  <si>
    <t>TERMINAL LECTORA RFID MARCA CSL</t>
  </si>
  <si>
    <t>37,800.00</t>
  </si>
  <si>
    <t>37,800.01</t>
  </si>
  <si>
    <t>37,800.02</t>
  </si>
  <si>
    <t>37,800.03</t>
  </si>
  <si>
    <t>EQUIPO DE COMPUTO CONSEJO ELECTORAL</t>
  </si>
  <si>
    <t>18,705,556.80</t>
  </si>
  <si>
    <t>13,596.34</t>
  </si>
  <si>
    <t>13,596.35</t>
  </si>
  <si>
    <t>13,596.36</t>
  </si>
  <si>
    <t>IMPRESORA HP MULTIFUNCIONAL</t>
  </si>
  <si>
    <t>12,465.44</t>
  </si>
  <si>
    <t xml:space="preserve">MEBOX SLATE </t>
  </si>
  <si>
    <t>11,604.12</t>
  </si>
  <si>
    <t xml:space="preserve">DD LACIE 5BIG </t>
  </si>
  <si>
    <t>18,870.58</t>
  </si>
  <si>
    <t>TERMINAL POS TOSHIBA</t>
  </si>
  <si>
    <t>24,358.85</t>
  </si>
  <si>
    <t xml:space="preserve">TERMINAL POS TOSHIBA ST </t>
  </si>
  <si>
    <t>22,032.84</t>
  </si>
  <si>
    <t>22,032.85</t>
  </si>
  <si>
    <t>22,032.86</t>
  </si>
  <si>
    <t>22,032.87</t>
  </si>
  <si>
    <t>22,032.88</t>
  </si>
  <si>
    <t>22,032.89</t>
  </si>
  <si>
    <t>22,032.90</t>
  </si>
  <si>
    <t>22,032.91</t>
  </si>
  <si>
    <t>22,032.92</t>
  </si>
  <si>
    <t>TABLE PC 10</t>
  </si>
  <si>
    <t>13,063.00</t>
  </si>
  <si>
    <t>IPAD 64GB MAC WIFI+ 3G</t>
  </si>
  <si>
    <t>12,813.00</t>
  </si>
  <si>
    <t>12,813.01</t>
  </si>
  <si>
    <t>12,813.02</t>
  </si>
  <si>
    <t>12,813.03</t>
  </si>
  <si>
    <t>12,813.04</t>
  </si>
  <si>
    <t>12,813.05</t>
  </si>
  <si>
    <t>12,813.06</t>
  </si>
  <si>
    <t>12,813.07</t>
  </si>
  <si>
    <t>12,813.08</t>
  </si>
  <si>
    <t>12,813.09</t>
  </si>
  <si>
    <t>12,813.10</t>
  </si>
  <si>
    <t>12,813.11</t>
  </si>
  <si>
    <t>12,813.12</t>
  </si>
  <si>
    <t>12,813.13</t>
  </si>
  <si>
    <t>12,813.14</t>
  </si>
  <si>
    <t>12,813.15</t>
  </si>
  <si>
    <t>12,813.16</t>
  </si>
  <si>
    <t>12,813.17</t>
  </si>
  <si>
    <t>12,813.18</t>
  </si>
  <si>
    <t>12,813.19</t>
  </si>
  <si>
    <t>12,813.20</t>
  </si>
  <si>
    <t>12,813.21</t>
  </si>
  <si>
    <t>TABLET PC PORT REPLICATOR</t>
  </si>
  <si>
    <t>9,525.00</t>
  </si>
  <si>
    <t xml:space="preserve">HARD DRIVE 400GB </t>
  </si>
  <si>
    <t>10,250.00</t>
  </si>
  <si>
    <t>10,250.01</t>
  </si>
  <si>
    <t>10,250.02</t>
  </si>
  <si>
    <t>10,250.03</t>
  </si>
  <si>
    <t xml:space="preserve">GRABADOR DE BANDA </t>
  </si>
  <si>
    <t>11,047.00</t>
  </si>
  <si>
    <t xml:space="preserve">HP PROILANT DL 380 </t>
  </si>
  <si>
    <t>96,968.00</t>
  </si>
  <si>
    <t>HP PROILANT DL 381</t>
  </si>
  <si>
    <t>96,968.01</t>
  </si>
  <si>
    <t xml:space="preserve">DIALFIRE SERVER - BASED ENTERPRISE </t>
  </si>
  <si>
    <t>146,960.00</t>
  </si>
  <si>
    <t xml:space="preserve">MAC PRO DOS PROCESADORES </t>
  </si>
  <si>
    <t>64,025.00</t>
  </si>
  <si>
    <t xml:space="preserve">MULTIFUNCIONAL HP LASER JET </t>
  </si>
  <si>
    <t>10,001.00</t>
  </si>
  <si>
    <t xml:space="preserve">SWITCH CISCO CATALYST </t>
  </si>
  <si>
    <t>29,655.00</t>
  </si>
  <si>
    <t xml:space="preserve">IMPRESORA ZEBRA TLP </t>
  </si>
  <si>
    <t>7,417.50</t>
  </si>
  <si>
    <t xml:space="preserve">IMAC 27 RETINA 5K </t>
  </si>
  <si>
    <t>11,720.00</t>
  </si>
  <si>
    <t>55,673.92</t>
  </si>
  <si>
    <t xml:space="preserve">TV DE LCD SONY </t>
  </si>
  <si>
    <t xml:space="preserve">13,500.00 </t>
  </si>
  <si>
    <t>13,500.01</t>
  </si>
  <si>
    <t>13,500.02</t>
  </si>
  <si>
    <t>13,500.03</t>
  </si>
  <si>
    <t>13,500.04</t>
  </si>
  <si>
    <t>13,500.05</t>
  </si>
  <si>
    <t>13,500.06</t>
  </si>
  <si>
    <t>13,500.07</t>
  </si>
  <si>
    <t>13,500.08</t>
  </si>
  <si>
    <t>13,500.09</t>
  </si>
  <si>
    <t>13,500.10</t>
  </si>
  <si>
    <t>13,500.11</t>
  </si>
  <si>
    <t>13,500.12</t>
  </si>
  <si>
    <t>13,500.13</t>
  </si>
  <si>
    <t>13,500.14</t>
  </si>
  <si>
    <t xml:space="preserve">SOFA CAMA ROCCO </t>
  </si>
  <si>
    <t>9,837.00</t>
  </si>
  <si>
    <t xml:space="preserve">COMPUTADORA HP </t>
  </si>
  <si>
    <t>20,028.00</t>
  </si>
  <si>
    <t>20,028.01</t>
  </si>
  <si>
    <t>20,028.02</t>
  </si>
  <si>
    <t>20,028.03</t>
  </si>
  <si>
    <t>20,028.04</t>
  </si>
  <si>
    <t>20,028.05</t>
  </si>
  <si>
    <t>20,028.06</t>
  </si>
  <si>
    <t>20,028.07</t>
  </si>
  <si>
    <t>20,028.08</t>
  </si>
  <si>
    <t>20,028.09</t>
  </si>
  <si>
    <t>20,028.10</t>
  </si>
  <si>
    <t>20,028.11</t>
  </si>
  <si>
    <t>20,028.12</t>
  </si>
  <si>
    <t>20,028.13</t>
  </si>
  <si>
    <t>20,028.14</t>
  </si>
  <si>
    <t>20,028.15</t>
  </si>
  <si>
    <t>20,028.16</t>
  </si>
  <si>
    <t>20,028.17</t>
  </si>
  <si>
    <t>20,028.18</t>
  </si>
  <si>
    <t>20,028.19</t>
  </si>
  <si>
    <t>20,028.20</t>
  </si>
  <si>
    <t>20,028.21</t>
  </si>
  <si>
    <t>20,028.22</t>
  </si>
  <si>
    <t>20,028.23</t>
  </si>
  <si>
    <t>20,028.24</t>
  </si>
  <si>
    <t>20,028.25</t>
  </si>
  <si>
    <t xml:space="preserve">LAPTOPS NC </t>
  </si>
  <si>
    <t>19,417.00</t>
  </si>
  <si>
    <t>19,417.01</t>
  </si>
  <si>
    <t>19,417.02</t>
  </si>
  <si>
    <t>19,417.03</t>
  </si>
  <si>
    <t>19,417.04</t>
  </si>
  <si>
    <t>19,417.05</t>
  </si>
  <si>
    <t>19,417.06</t>
  </si>
  <si>
    <t>19,417.07</t>
  </si>
  <si>
    <t xml:space="preserve">IMPRESORA HP </t>
  </si>
  <si>
    <t>21,575.17</t>
  </si>
  <si>
    <t>80,960.00</t>
  </si>
  <si>
    <t xml:space="preserve">MEMORIA KINGSTON </t>
  </si>
  <si>
    <t>7,714.00</t>
  </si>
  <si>
    <t xml:space="preserve">TERMINAL POS/CELERON </t>
  </si>
  <si>
    <t>21,560.00</t>
  </si>
  <si>
    <t xml:space="preserve">APPLE MAC PRO </t>
  </si>
  <si>
    <t>32,000.00</t>
  </si>
  <si>
    <t>MICRO TOUCH M170</t>
  </si>
  <si>
    <t>10,141.00</t>
  </si>
  <si>
    <t xml:space="preserve">IMPRESORA HP LASERJET </t>
  </si>
  <si>
    <t>21,152.72</t>
  </si>
  <si>
    <t>HP DC5100</t>
  </si>
  <si>
    <t>13,395.00</t>
  </si>
  <si>
    <t>HP DC5101</t>
  </si>
  <si>
    <t>13,395.01</t>
  </si>
  <si>
    <t>HP DC5102</t>
  </si>
  <si>
    <t>13,395.02</t>
  </si>
  <si>
    <t>HP DC5103</t>
  </si>
  <si>
    <t>13,395.03</t>
  </si>
  <si>
    <t>HP DC5104</t>
  </si>
  <si>
    <t>13,395.04</t>
  </si>
  <si>
    <t>HP DC5105</t>
  </si>
  <si>
    <t>13,395.05</t>
  </si>
  <si>
    <t>HP DC5106</t>
  </si>
  <si>
    <t>13,395.06</t>
  </si>
  <si>
    <t>HP DC5107</t>
  </si>
  <si>
    <t>13,395.07</t>
  </si>
  <si>
    <t>HP DC5108</t>
  </si>
  <si>
    <t>13,395.08</t>
  </si>
  <si>
    <t>HP DC5109</t>
  </si>
  <si>
    <t>13,395.09</t>
  </si>
  <si>
    <t>HP DC5110</t>
  </si>
  <si>
    <t>13,395.10</t>
  </si>
  <si>
    <t>HP DC5111</t>
  </si>
  <si>
    <t>13,395.11</t>
  </si>
  <si>
    <t>HP DC5112</t>
  </si>
  <si>
    <t>13,395.12</t>
  </si>
  <si>
    <t>HP DC5113</t>
  </si>
  <si>
    <t>13,395.13</t>
  </si>
  <si>
    <t>HP DC5114</t>
  </si>
  <si>
    <t>13,395.14</t>
  </si>
  <si>
    <t>HP DC5115</t>
  </si>
  <si>
    <t>13,395.15</t>
  </si>
  <si>
    <t>HP DC5116</t>
  </si>
  <si>
    <t>13,395.16</t>
  </si>
  <si>
    <t>HP DC5117</t>
  </si>
  <si>
    <t>13,395.17</t>
  </si>
  <si>
    <t>HP DC5118</t>
  </si>
  <si>
    <t>13,395.18</t>
  </si>
  <si>
    <t>HP DC5119</t>
  </si>
  <si>
    <t>13,395.19</t>
  </si>
  <si>
    <t>HP DC5120</t>
  </si>
  <si>
    <t>13,395.20</t>
  </si>
  <si>
    <t>HP DC5121</t>
  </si>
  <si>
    <t>13,395.21</t>
  </si>
  <si>
    <t>HP DC5122</t>
  </si>
  <si>
    <t>13,395.22</t>
  </si>
  <si>
    <t>HP DC5123</t>
  </si>
  <si>
    <t>13,395.23</t>
  </si>
  <si>
    <t>HP DC5124</t>
  </si>
  <si>
    <t>13,395.24</t>
  </si>
  <si>
    <t>HP DC5125</t>
  </si>
  <si>
    <t>13,395.25</t>
  </si>
  <si>
    <t>HP DC5126</t>
  </si>
  <si>
    <t>13,395.26</t>
  </si>
  <si>
    <t>HP DC5127</t>
  </si>
  <si>
    <t>13,395.27</t>
  </si>
  <si>
    <t>HP DC5128</t>
  </si>
  <si>
    <t>13,395.28</t>
  </si>
  <si>
    <t>HP DC5129</t>
  </si>
  <si>
    <t>13,395.29</t>
  </si>
  <si>
    <t>HP DC5130</t>
  </si>
  <si>
    <t>13,395.30</t>
  </si>
  <si>
    <t>CPU LANIX BRIAN 04</t>
  </si>
  <si>
    <t>17,575.00</t>
  </si>
  <si>
    <t>17,575.01</t>
  </si>
  <si>
    <t>17,575.02</t>
  </si>
  <si>
    <t>17,575.03</t>
  </si>
  <si>
    <t>17,575.04</t>
  </si>
  <si>
    <t>17,575.05</t>
  </si>
  <si>
    <t>17,575.06</t>
  </si>
  <si>
    <t>17,575.07</t>
  </si>
  <si>
    <t>17,575.08</t>
  </si>
  <si>
    <t>17,575.09</t>
  </si>
  <si>
    <t>17,575.10</t>
  </si>
  <si>
    <t>17,575.11</t>
  </si>
  <si>
    <t>17,575.12</t>
  </si>
  <si>
    <t>CPU LANIX BRIAN 05</t>
  </si>
  <si>
    <t>14,450.00</t>
  </si>
  <si>
    <t>14,450.01</t>
  </si>
  <si>
    <t xml:space="preserve">CPU LANIX BRIAN </t>
  </si>
  <si>
    <t>14,450.02</t>
  </si>
  <si>
    <t>14,450.03</t>
  </si>
  <si>
    <t>14,450.04</t>
  </si>
  <si>
    <t>14,450.05</t>
  </si>
  <si>
    <t>14,450.06</t>
  </si>
  <si>
    <t>14,450.07</t>
  </si>
  <si>
    <t>14,450.08</t>
  </si>
  <si>
    <t>14,450.09</t>
  </si>
  <si>
    <t>14,450.10</t>
  </si>
  <si>
    <t>14,450.11</t>
  </si>
  <si>
    <t>14,450.12</t>
  </si>
  <si>
    <t>14,450.13</t>
  </si>
  <si>
    <t>14,450.14</t>
  </si>
  <si>
    <t>14,450.15</t>
  </si>
  <si>
    <t>14,450.16</t>
  </si>
  <si>
    <t>14,450.17</t>
  </si>
  <si>
    <t>14,450.18</t>
  </si>
  <si>
    <t>14,450.19</t>
  </si>
  <si>
    <t>14,450.20</t>
  </si>
  <si>
    <t>14,450.21</t>
  </si>
  <si>
    <t>14,450.22</t>
  </si>
  <si>
    <t>14,450.23</t>
  </si>
  <si>
    <t>14,450.24</t>
  </si>
  <si>
    <t>14,450.25</t>
  </si>
  <si>
    <t>14,450.26</t>
  </si>
  <si>
    <t>14,450.27</t>
  </si>
  <si>
    <t>14,450.28</t>
  </si>
  <si>
    <t>14,450.29</t>
  </si>
  <si>
    <t>14,450.30</t>
  </si>
  <si>
    <t>14,450.31</t>
  </si>
  <si>
    <t>14,450.32</t>
  </si>
  <si>
    <t>14,450.33</t>
  </si>
  <si>
    <t>14,450.34</t>
  </si>
  <si>
    <t>14,450.35</t>
  </si>
  <si>
    <t xml:space="preserve">STUDIO MX PLUX </t>
  </si>
  <si>
    <t>15,562.70</t>
  </si>
  <si>
    <t>8.136.69</t>
  </si>
  <si>
    <t>8.136.70</t>
  </si>
  <si>
    <t>8.136.71</t>
  </si>
  <si>
    <t>8.136.72</t>
  </si>
  <si>
    <t>8.136.73</t>
  </si>
  <si>
    <t xml:space="preserve">TENBOOK TOSHIBA </t>
  </si>
  <si>
    <t>20,550.00</t>
  </si>
  <si>
    <t>20,550.01</t>
  </si>
  <si>
    <t>20,550.02</t>
  </si>
  <si>
    <t>20,550.03</t>
  </si>
  <si>
    <t>20,550.04</t>
  </si>
  <si>
    <t>20,550.05</t>
  </si>
  <si>
    <t>20,550.06</t>
  </si>
  <si>
    <t>20,550.07</t>
  </si>
  <si>
    <t>20,550.08</t>
  </si>
  <si>
    <t>20,550.09</t>
  </si>
  <si>
    <t xml:space="preserve">PIZARRON ELECTRONICO </t>
  </si>
  <si>
    <t>17,250.00</t>
  </si>
  <si>
    <t xml:space="preserve">ESCANER KODAK </t>
  </si>
  <si>
    <t>484,690.50</t>
  </si>
  <si>
    <t xml:space="preserve">PROYECTOR DE DATOS LCD SONY </t>
  </si>
  <si>
    <t>31,602.00</t>
  </si>
  <si>
    <t>COMPUTADORAS PENTIUM III</t>
  </si>
  <si>
    <t>8,992.61</t>
  </si>
  <si>
    <t>8,992.62</t>
  </si>
  <si>
    <t>8,992.63</t>
  </si>
  <si>
    <t>8,992.64</t>
  </si>
  <si>
    <t>8,992.65</t>
  </si>
  <si>
    <t>8,992.66</t>
  </si>
  <si>
    <t>8,992.67</t>
  </si>
  <si>
    <t>8,992.68</t>
  </si>
  <si>
    <t>8,992.69</t>
  </si>
  <si>
    <t>8,992.70</t>
  </si>
  <si>
    <t>8,992.71</t>
  </si>
  <si>
    <t>8,992.72</t>
  </si>
  <si>
    <t>PROCESADORES PENTIUM III 500 MHZ</t>
  </si>
  <si>
    <t>6,038.00</t>
  </si>
  <si>
    <t>6,038.01</t>
  </si>
  <si>
    <t>6,038.02</t>
  </si>
  <si>
    <t>6,038.03</t>
  </si>
  <si>
    <t>6,038.04</t>
  </si>
  <si>
    <t>IMPRESORA HP LASERJET 1100</t>
  </si>
  <si>
    <t>8,182.60</t>
  </si>
  <si>
    <t>IMPRESORA HP LASERJET 1101</t>
  </si>
  <si>
    <t>8,182.61</t>
  </si>
  <si>
    <t xml:space="preserve">IMPRESORA EPSON </t>
  </si>
  <si>
    <t>6,400.00</t>
  </si>
  <si>
    <t>6,400.01</t>
  </si>
  <si>
    <t xml:space="preserve">SUSCRIPCION DE SOFTWER </t>
  </si>
  <si>
    <t>100,412.00</t>
  </si>
  <si>
    <t xml:space="preserve">COMPUTADORA LENOVO </t>
  </si>
  <si>
    <t>16,124.00</t>
  </si>
  <si>
    <t>16,124.01</t>
  </si>
  <si>
    <t>16,124.02</t>
  </si>
  <si>
    <t>16,124.03</t>
  </si>
  <si>
    <t>16,124.04</t>
  </si>
  <si>
    <t>16,124.05</t>
  </si>
  <si>
    <t>16,124.06</t>
  </si>
  <si>
    <t>16,124.07</t>
  </si>
  <si>
    <t>16,124.08</t>
  </si>
  <si>
    <t>16,124.09</t>
  </si>
  <si>
    <t>16,124.10</t>
  </si>
  <si>
    <t>16,124.11</t>
  </si>
  <si>
    <t>16,124.12</t>
  </si>
  <si>
    <t xml:space="preserve">COMPUTADORA DE ESCRITORIO INTEL </t>
  </si>
  <si>
    <t>42,490.00</t>
  </si>
  <si>
    <t>42,490.01</t>
  </si>
  <si>
    <t>42,490.02</t>
  </si>
  <si>
    <t xml:space="preserve">EQUIPO DE VIDEO CONFERENCIA </t>
  </si>
  <si>
    <t>29,490.00</t>
  </si>
  <si>
    <t>29,490.01</t>
  </si>
  <si>
    <t xml:space="preserve">MICROFONO DE EXPANSIÓN </t>
  </si>
  <si>
    <t>16,100.00</t>
  </si>
  <si>
    <t>9,570.00</t>
  </si>
  <si>
    <t xml:space="preserve">DICTAFONO PHIPLIP </t>
  </si>
  <si>
    <t>9,652.00</t>
  </si>
  <si>
    <t xml:space="preserve">MEZCLADORA DE 16 CANALES </t>
  </si>
  <si>
    <t>9,788.00</t>
  </si>
  <si>
    <t xml:space="preserve">LCOMPUTADORA LENOVO </t>
  </si>
  <si>
    <t>16,900.00</t>
  </si>
  <si>
    <t>SISTEMA DE CONMUTADOR TELEFONICO</t>
  </si>
  <si>
    <t>SISTEMA INAL SHURE</t>
  </si>
  <si>
    <t xml:space="preserve">GRABADORA </t>
  </si>
  <si>
    <t>ESCUALIZADOR GRAFICO</t>
  </si>
  <si>
    <t>MODULO COMPLETO</t>
  </si>
  <si>
    <t>ESCRITORIO</t>
  </si>
  <si>
    <t>ESCRITORIO EJECUTIVO</t>
  </si>
  <si>
    <t>SILLON EJECUTIVO</t>
  </si>
  <si>
    <t>ARCHIVERO</t>
  </si>
  <si>
    <t>CAFETERA</t>
  </si>
  <si>
    <t>COMEDOR DE JARDIN</t>
  </si>
  <si>
    <t>CAFETERA AUTOMATICA</t>
  </si>
  <si>
    <t>TELEVISION</t>
  </si>
  <si>
    <t>20,672.41</t>
  </si>
  <si>
    <t>CAMARA VIGILANCIA</t>
  </si>
  <si>
    <t xml:space="preserve">ARCHIVERO DE 4 GAVETAS </t>
  </si>
  <si>
    <t xml:space="preserve">CAFETERA AUTOMATICA ESPRESSERIA </t>
  </si>
  <si>
    <t>CAFETERA PERCOLADORA</t>
  </si>
  <si>
    <t>TV SMART</t>
  </si>
  <si>
    <t>ESCALERA DE FIERRO TUBULAR</t>
  </si>
  <si>
    <t>LIBRERO VERTICAL</t>
  </si>
  <si>
    <t>ALMACEN COBERTIZO</t>
  </si>
  <si>
    <t>SMART TV PANTALLA</t>
  </si>
  <si>
    <t>PC ESCRITORIO</t>
  </si>
  <si>
    <t>EQUIPO SERVIDOR PARA CLUSTER</t>
  </si>
  <si>
    <t>TABLET</t>
  </si>
  <si>
    <t>IMPRESORA MULTIFUNCIONAL A COLOR</t>
  </si>
  <si>
    <t>SCANNER ALTO COLUMEN</t>
  </si>
  <si>
    <t>SISTEMA DE VIDEOCONFERENCIA</t>
  </si>
  <si>
    <t>SOFTWARE</t>
  </si>
  <si>
    <t>SOFTWARE(SQL)</t>
  </si>
  <si>
    <t>FRIGOBAR</t>
  </si>
  <si>
    <t>REFRIGERADOR</t>
  </si>
  <si>
    <t>MICROONDAS</t>
  </si>
  <si>
    <t>TOLDO/ VELARIA PRIMERA PARTE</t>
  </si>
  <si>
    <t>$54,288.00</t>
  </si>
  <si>
    <t xml:space="preserve">TOLDO/ VELARIA </t>
  </si>
  <si>
    <t>$67,152.00</t>
  </si>
  <si>
    <t>PERCHERO DE MADERA</t>
  </si>
  <si>
    <t>30,000.00</t>
  </si>
  <si>
    <t>LIBREROS DE OFICINA</t>
  </si>
  <si>
    <t>$7,366.00</t>
  </si>
  <si>
    <t>$52,084.00</t>
  </si>
  <si>
    <t>IMPRESORA MULTIFUNCIONAL</t>
  </si>
  <si>
    <t>$401,603.00</t>
  </si>
  <si>
    <t>HORNO DE MICROONDAS</t>
  </si>
  <si>
    <t>$7,809.00</t>
  </si>
  <si>
    <t>$11,507.00</t>
  </si>
  <si>
    <t>$8,085.20</t>
  </si>
  <si>
    <t>PANTALLA SMART TV</t>
  </si>
  <si>
    <t>$23,376.45</t>
  </si>
  <si>
    <t>24,980.00</t>
  </si>
  <si>
    <t>EQUIPO DE SERVIDOR</t>
  </si>
  <si>
    <t>268,288.80</t>
  </si>
  <si>
    <t>$21,500.00</t>
  </si>
  <si>
    <t>FUNDA CON TECLADO</t>
  </si>
  <si>
    <t>$2,775.00</t>
  </si>
  <si>
    <t>DESARROLLO DE SOFTWARE</t>
  </si>
  <si>
    <t>$20,880.00</t>
  </si>
  <si>
    <t>SOFTWARE DE DATOS PARA NUCLEOS</t>
  </si>
  <si>
    <t>85,260.00</t>
  </si>
  <si>
    <t>SOFTWARE DE PLANIFICACION DE RECURSOS</t>
  </si>
  <si>
    <t>$168,625.00</t>
  </si>
  <si>
    <t>$199,462.00</t>
  </si>
  <si>
    <t>JAC SUNRAY</t>
  </si>
  <si>
    <t>HONDA CITY</t>
  </si>
  <si>
    <t>$363,900</t>
  </si>
  <si>
    <t>TOTAL BIENES</t>
  </si>
  <si>
    <t>Relación de Bienes Muebles en Comodato</t>
  </si>
  <si>
    <t>Condiciones del bien</t>
  </si>
  <si>
    <t>`51110035010350000574</t>
  </si>
  <si>
    <t>ESCRITORIO GRIS 60 X 120 2 CAJONES</t>
  </si>
  <si>
    <t>`51110035010350000579</t>
  </si>
  <si>
    <t>`51110035010350000644</t>
  </si>
  <si>
    <t>`51110035010350000645</t>
  </si>
  <si>
    <t>MESA TINTA 60 X 120</t>
  </si>
  <si>
    <t>`51110035010350000649</t>
  </si>
  <si>
    <t>`51110035010350000651</t>
  </si>
  <si>
    <t>VENTILADOR DE PEDESTAL BLANCO 16"</t>
  </si>
  <si>
    <t>`51110035010350000652</t>
  </si>
  <si>
    <t>`51110035010350000664</t>
  </si>
  <si>
    <t>`51110035010350000211</t>
  </si>
  <si>
    <t>`51110035010350000244</t>
  </si>
  <si>
    <t>`511100350103500002</t>
  </si>
  <si>
    <t>`51910035051410000585</t>
  </si>
  <si>
    <t>MESA BLANCA TIPO TABLÓN CHICO</t>
  </si>
  <si>
    <t>`512135000022210000647</t>
  </si>
  <si>
    <t>VENTILADOR DE PISO PARED 16" METAL</t>
  </si>
  <si>
    <t>`512135000022210000654</t>
  </si>
  <si>
    <t>`512135000022210000657</t>
  </si>
  <si>
    <t>`512135000022210000658</t>
  </si>
  <si>
    <t>`51110035010350000328</t>
  </si>
  <si>
    <t>`51110035010350000536</t>
  </si>
  <si>
    <t>`51110035010350000537</t>
  </si>
  <si>
    <t>`51110035010350000549</t>
  </si>
  <si>
    <t>`51110035010350000550</t>
  </si>
  <si>
    <t>`51110035010350000551</t>
  </si>
  <si>
    <t>`51110035010350000568</t>
  </si>
  <si>
    <t>`51110035010350000554</t>
  </si>
  <si>
    <t>`51110035010350000557</t>
  </si>
  <si>
    <t>`51110035010350000588</t>
  </si>
  <si>
    <t>`51110035010350000589</t>
  </si>
  <si>
    <t>`51110035010350000570</t>
  </si>
  <si>
    <t>`51110035010350000575</t>
  </si>
  <si>
    <t>`51110035010940003174</t>
  </si>
  <si>
    <t>SILLA OPERATIVA COLOR NEGRO</t>
  </si>
  <si>
    <t>`51110035010940003184</t>
  </si>
  <si>
    <t>`51110035010940003185</t>
  </si>
  <si>
    <t>`51110035010940003186</t>
  </si>
  <si>
    <t>`51110035010940003187</t>
  </si>
  <si>
    <t>`51110035010940003188</t>
  </si>
  <si>
    <t>`51110035010940003177</t>
  </si>
  <si>
    <t>`51110035010940003134</t>
  </si>
  <si>
    <t>`51110035010940003135</t>
  </si>
  <si>
    <t>SYT-001-0037-013</t>
  </si>
  <si>
    <t>ESCRITORIO BEIGE 70X120</t>
  </si>
  <si>
    <t>SYT-001-0038-022</t>
  </si>
  <si>
    <t>SYT-001-0038-041</t>
  </si>
  <si>
    <t>SYT-001-0038-024</t>
  </si>
  <si>
    <t>SYT-001-0038-055</t>
  </si>
  <si>
    <t>SYT-001-052-035</t>
  </si>
  <si>
    <t>SYT-001-038-109</t>
  </si>
  <si>
    <t>SYT-001-038-025</t>
  </si>
  <si>
    <t>SYT-001-052-036</t>
  </si>
  <si>
    <t>MESA BEIGE 70X120</t>
  </si>
  <si>
    <t>SYT-001-038-080</t>
  </si>
  <si>
    <t>SYT-001-038-108</t>
  </si>
  <si>
    <t>SYT-001-038-021</t>
  </si>
  <si>
    <t>SYT-001-004-019</t>
  </si>
  <si>
    <t>ARCHIVERO AGLOMERADO BEIGE 4 GAVETAS</t>
  </si>
  <si>
    <t>SYT-001-004-036</t>
  </si>
  <si>
    <t>`51110035010050000205</t>
  </si>
  <si>
    <t>ARCHIVERO METALICO COLOR GRIS CALIDO 4 GAVETAS</t>
  </si>
  <si>
    <t>`51110035010050000213</t>
  </si>
  <si>
    <t>`51110035010050000214</t>
  </si>
  <si>
    <t>SYT-001-065-249</t>
  </si>
  <si>
    <t>SILLA SECRETARIAL COLOR CAFÉ</t>
  </si>
  <si>
    <t>`51110035010350000243</t>
  </si>
  <si>
    <t>`51110035010050000245</t>
  </si>
  <si>
    <t>`512135000022210000685</t>
  </si>
  <si>
    <t>`512135000022210000694</t>
  </si>
  <si>
    <t>`512135000022210000743</t>
  </si>
  <si>
    <t>`5111003501005000021</t>
  </si>
  <si>
    <t>SYT-001-038-015</t>
  </si>
  <si>
    <t>SYT-001-038-040</t>
  </si>
  <si>
    <t>SYT-001-038-003</t>
  </si>
  <si>
    <t>`51110035010050000502</t>
  </si>
  <si>
    <t>`51110035010050000511</t>
  </si>
  <si>
    <t>`51110035010050000513</t>
  </si>
  <si>
    <t>`51110035010050000515</t>
  </si>
  <si>
    <t>SYT-001-038-027</t>
  </si>
  <si>
    <t>SYT-001-038-037</t>
  </si>
  <si>
    <t>`51110035010050000499</t>
  </si>
  <si>
    <t>SYT-001-038-032</t>
  </si>
  <si>
    <t>SYT-001-038-107</t>
  </si>
  <si>
    <t>´5191003505141000003</t>
  </si>
  <si>
    <t>MESA BLANCA TIPO TABLÓN GRANDE</t>
  </si>
  <si>
    <t>`51110035010940000064</t>
  </si>
  <si>
    <t>`51110035010940000227</t>
  </si>
  <si>
    <t>`51110035010940000257</t>
  </si>
  <si>
    <t>`51110035010940000378</t>
  </si>
  <si>
    <t>SIN ETIQUETA</t>
  </si>
  <si>
    <t>`51110035010940000081</t>
  </si>
  <si>
    <t>`51110035010350000436</t>
  </si>
  <si>
    <t>`51110035010050000631</t>
  </si>
  <si>
    <t>C661</t>
  </si>
  <si>
    <t>C504</t>
  </si>
  <si>
    <t>SILLA PLEGABLE</t>
  </si>
  <si>
    <t>C302</t>
  </si>
  <si>
    <t>ARCHIVEROS 2 GAVETAS</t>
  </si>
  <si>
    <t>C207</t>
  </si>
  <si>
    <t>ARCHIVERO METALICO 4 GAVETAS</t>
  </si>
  <si>
    <t>ARCHIVERO MADERA  4 GAVETAS</t>
  </si>
  <si>
    <t>C107</t>
  </si>
  <si>
    <t>C110</t>
  </si>
  <si>
    <t>ESCRITORIO MADERA 2 CAJONES</t>
  </si>
  <si>
    <t>C108</t>
  </si>
  <si>
    <t>L305</t>
  </si>
  <si>
    <t>LAPTOP TIPO B CON PANTALLA TACTIL</t>
  </si>
  <si>
    <t>T205</t>
  </si>
  <si>
    <t>TV 55 PULGADAS</t>
  </si>
  <si>
    <t>C405</t>
  </si>
  <si>
    <t>IMPRESORA COLOR</t>
  </si>
  <si>
    <t>C708</t>
  </si>
  <si>
    <t>SCANER</t>
  </si>
  <si>
    <t>C00457</t>
  </si>
  <si>
    <t>VEHÍCULO SEDAN</t>
  </si>
  <si>
    <t>VEHÍCULO PICK UP DOBLE CABINA</t>
  </si>
  <si>
    <t>VEHÍCULO PICK UP 4X4</t>
  </si>
  <si>
    <t>VEHÍCULO 4 TONELADAS REDILAS</t>
  </si>
  <si>
    <t xml:space="preserve">VEHÍCULO 15 PASAJEROS </t>
  </si>
  <si>
    <t>VEHÍCULO TIPO VAN PANEL</t>
  </si>
  <si>
    <t>junio</t>
  </si>
  <si>
    <t>Relación de Bienes inmuebles que componen el Patrimonio</t>
  </si>
  <si>
    <t>Descripción del Bien inmueble</t>
  </si>
  <si>
    <t>Relación de Cuentas Bancarias</t>
  </si>
  <si>
    <t xml:space="preserve">Cuentas Bancarias </t>
  </si>
  <si>
    <t>Año (Ejercicio fiscal al que corresponde la cuenta)</t>
  </si>
  <si>
    <t>Tipo de cuenta</t>
  </si>
  <si>
    <t>Datos de la Cuenta Bancaria</t>
  </si>
  <si>
    <t>Saldo al 31-12-2023</t>
  </si>
  <si>
    <t>Institución Bancaria</t>
  </si>
  <si>
    <t>Número de Cuenta</t>
  </si>
  <si>
    <t>BBVA Bancomer</t>
  </si>
  <si>
    <t>Intermedia</t>
  </si>
  <si>
    <t>Tarjeta de Debito</t>
  </si>
  <si>
    <t>Nómina</t>
  </si>
  <si>
    <t>Pago Pensiones y Sedar</t>
  </si>
  <si>
    <t>BANSI</t>
  </si>
  <si>
    <t>HSBC</t>
  </si>
  <si>
    <t>Relación de Esquemas Bursátiles y de Coberturas Financieras</t>
  </si>
  <si>
    <t>Cuentas Bancarias (todas las que tenga aperturadas)</t>
  </si>
  <si>
    <t>Formatos 7 Proyecciones y Resultados de Ingresos y Egresos</t>
  </si>
  <si>
    <t>Formato 7 a)</t>
  </si>
  <si>
    <t>Proyecciones de Ingresos</t>
  </si>
  <si>
    <t>Proyecciones de Ley de Ingresos</t>
  </si>
  <si>
    <t>(Pesos)</t>
  </si>
  <si>
    <t>(Cifras Nominales)</t>
  </si>
  <si>
    <t>Concepto (b)</t>
  </si>
  <si>
    <r>
      <t xml:space="preserve">Año en Cuestión </t>
    </r>
    <r>
      <rPr>
        <b/>
        <vertAlign val="superscript"/>
        <sz val="12"/>
        <color theme="1"/>
        <rFont val="Arial"/>
        <family val="2"/>
      </rPr>
      <t>1</t>
    </r>
  </si>
  <si>
    <t>Año 1 (2023) Proceso Electoral</t>
  </si>
  <si>
    <t>Año 2 (2024) Proceso Electoral</t>
  </si>
  <si>
    <t xml:space="preserve">Año 3 (2025) </t>
  </si>
  <si>
    <t>Año 4 (2026) Proceso Electoral</t>
  </si>
  <si>
    <t>Año 5 (2027) Proceso Electoral</t>
  </si>
  <si>
    <r>
      <t>I. Ingresos de Libre Disposición 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 xml:space="preserve"> + I.J + I.K + I.L)</t>
    </r>
  </si>
  <si>
    <t>I.A Impuestos</t>
  </si>
  <si>
    <t>I.B Cuotas y Aportaciones de Seguridad Social</t>
  </si>
  <si>
    <t>I.C Contribuciones de Mejoras</t>
  </si>
  <si>
    <t>I.D Derechos</t>
  </si>
  <si>
    <t>I.E Productos</t>
  </si>
  <si>
    <t>I.F Aprovechamientos</t>
  </si>
  <si>
    <t>I.G Ingresos por Ventas de Bienes y Servicios</t>
  </si>
  <si>
    <t>I.H Transferencias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</si>
  <si>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</si>
  <si>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2</t>
    </r>
  </si>
  <si>
    <t>I.K Convenios</t>
  </si>
  <si>
    <t>I.L Otros Ingresos de Libre Disposición</t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</si>
  <si>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II.E)</t>
    </r>
  </si>
  <si>
    <t>II.A Aportaciones</t>
  </si>
  <si>
    <t>II.B Convenios</t>
  </si>
  <si>
    <t>II.C Fondos Distintos de Aportaciones</t>
  </si>
  <si>
    <t>II.D Transferencias, Subsidios y Subvenciones, y Pensiones y Jubilaciones</t>
  </si>
  <si>
    <t>II.E Otros Ingresos Etiquetados</t>
  </si>
  <si>
    <t>III. Ingresos Derivados de Financiamientos (III = III.A)</t>
  </si>
  <si>
    <t>III.A Ingresos Derivados de Financiamientos</t>
  </si>
  <si>
    <t>IV. Total de Ingresos Proyectados (IV = I + II + III)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</si>
  <si>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</si>
  <si>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</si>
  <si>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</si>
  <si>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 = 1 + 2)</t>
  </si>
  <si>
    <t>Los importes corresponden a los ingresos totales estimados de las iniciativas de Leyes de Ingresos.</t>
  </si>
  <si>
    <t>Incluye Tenencia o uso de vehículos, Fondo de compensación ISAN, Impuesto Sobre Automóviles Nuevos, Fondo de Compensación de Repecos-Intermedios, y Otros Incentivos Económicos.</t>
  </si>
  <si>
    <t>Recursos federales que reciben las Entidades Federativas y los Municipios que están destinados a un fin específico.</t>
  </si>
  <si>
    <t>Formato 7 b)</t>
  </si>
  <si>
    <t>Proyecciones de Egresos</t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</si>
  <si>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>1</t>
    </r>
  </si>
  <si>
    <t>Año 1 (2023)</t>
  </si>
  <si>
    <t>Año 2 (2024)</t>
  </si>
  <si>
    <t>Año 3 (2025) Proceso Electoral</t>
  </si>
  <si>
    <t>Año 4 (2026)</t>
  </si>
  <si>
    <t>Año 5 (2027)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</si>
  <si>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</si>
  <si>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t>I.A Servicios Personales</t>
  </si>
  <si>
    <t>I.B Materiales y Suministros</t>
  </si>
  <si>
    <t>I.C Servicios Generales</t>
  </si>
  <si>
    <t>I.D Transferencias, Asignaciones, Subsidios y Otras Ayudas</t>
  </si>
  <si>
    <t>I.E Bienes Muebles, Inmuebles e Intangibles</t>
  </si>
  <si>
    <t>I.F Inversión Pública</t>
  </si>
  <si>
    <t>I.G Inversiones Financieras y Otras Provisiones</t>
  </si>
  <si>
    <t xml:space="preserve">I.H Participaciones y Aportaciones </t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</si>
  <si>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</si>
  <si>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</si>
  <si>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II.A Servicios Personales</t>
  </si>
  <si>
    <t>II.B Materiales y Suministros</t>
  </si>
  <si>
    <t>II.C Servicios Generales</t>
  </si>
  <si>
    <t>II.D Transferencias, Asignaciones, Subsidios y Otras Ayudas</t>
  </si>
  <si>
    <t>II.E Bienes Muebles, Inmuebles e Intangibles</t>
  </si>
  <si>
    <t>II.F Inversión Pública</t>
  </si>
  <si>
    <t>II.G Inversiones Financieras y Otras Provisiones</t>
  </si>
  <si>
    <t xml:space="preserve">II.H Participaciones y Aportaciones </t>
  </si>
  <si>
    <r>
      <t>II.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Deuda Pública</t>
    </r>
  </si>
  <si>
    <t>III. Total de Egresos Proyectados (III = I + II)</t>
  </si>
  <si>
    <t>1.- Los importes corresponden a los egresos totales incluidos en los Proyectos de Presupuestos de Egresos.</t>
  </si>
  <si>
    <t xml:space="preserve"> 2.- Erogaciones que realizan las Entidades Federativas y los Municipios con cargo a sus Ingresos de Libre Disposición y Financiamientos.</t>
  </si>
  <si>
    <t>3.- Erogaciones que realizan las Entidades Federativas y los Municipios con cargo a Transferencias Federales Etiquetadas.</t>
  </si>
  <si>
    <t>Resultados de Ingresos</t>
  </si>
  <si>
    <t>Formato 7 c)</t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</si>
  <si>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(2017)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</si>
  <si>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(2018)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</si>
  <si>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(2019)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</si>
  <si>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(2020)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</si>
  <si>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(2021)</t>
    </r>
  </si>
  <si>
    <r>
      <t xml:space="preserve">Año en Cuestión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(2022)</t>
    </r>
  </si>
  <si>
    <r>
      <t>I.</t>
    </r>
    <r>
      <rPr>
        <sz val="10"/>
        <color theme="1"/>
        <rFont val="Tahoma"/>
        <family val="2"/>
      </rPr>
      <t>I</t>
    </r>
    <r>
      <rPr>
        <sz val="10"/>
        <color theme="1"/>
        <rFont val="Arial"/>
        <family val="2"/>
      </rPr>
      <t xml:space="preserve"> Participaciones </t>
    </r>
    <r>
      <rPr>
        <vertAlign val="superscript"/>
        <sz val="10"/>
        <color theme="1"/>
        <rFont val="Arial"/>
        <family val="2"/>
      </rPr>
      <t>3</t>
    </r>
  </si>
  <si>
    <r>
      <t xml:space="preserve">I.J Incentivos Derivados de la Colaboración Fiscal </t>
    </r>
    <r>
      <rPr>
        <vertAlign val="superscript"/>
        <sz val="10"/>
        <color theme="1"/>
        <rFont val="Arial"/>
        <family val="2"/>
      </rPr>
      <t>4</t>
    </r>
  </si>
  <si>
    <r>
      <t xml:space="preserve">II. Transferencias Federales Etiquetadas </t>
    </r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(II = II.A + II.B + II.C + II.D + II.E)</t>
    </r>
  </si>
  <si>
    <t>IV. Total de Resultados de Ingresos (IV = I + II + III)</t>
  </si>
  <si>
    <t>Resultados de Egresos</t>
  </si>
  <si>
    <t>Formato 7 d)</t>
  </si>
  <si>
    <r>
      <t xml:space="preserve">I. Gasto No Etiquetado </t>
    </r>
    <r>
      <rPr>
        <b/>
        <vertAlign val="superscript"/>
        <sz val="10"/>
        <color theme="1"/>
        <rFont val="Arial"/>
        <family val="2"/>
      </rPr>
      <t xml:space="preserve">3 </t>
    </r>
    <r>
      <rPr>
        <b/>
        <sz val="10"/>
        <color theme="1"/>
        <rFont val="Arial"/>
        <family val="2"/>
      </rPr>
      <t>(I = I.A + I.B + I.C + I.D + I.E + I.F + I.G + I.H + I.</t>
    </r>
    <r>
      <rPr>
        <b/>
        <sz val="10"/>
        <color theme="1"/>
        <rFont val="Tahoma"/>
        <family val="2"/>
      </rPr>
      <t>I</t>
    </r>
    <r>
      <rPr>
        <b/>
        <sz val="10"/>
        <color theme="1"/>
        <rFont val="Arial"/>
        <family val="2"/>
      </rPr>
      <t>)</t>
    </r>
  </si>
  <si>
    <r>
      <t xml:space="preserve">II. Gasto Etiquetado 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(II = II.A + II.B + II.C + II.D + II.E + II.F + II.G + II.H + II.I)</t>
    </r>
  </si>
  <si>
    <t>III. Total del Resultado de Egresos (III = I + II)</t>
  </si>
  <si>
    <t>Secretaría de xxx</t>
  </si>
  <si>
    <t>Subsecretaría de xxx</t>
  </si>
  <si>
    <t>Luciata te capacita</t>
  </si>
  <si>
    <t>Adecuaciones a los ingresos 20xx</t>
  </si>
  <si>
    <t>1er momento</t>
  </si>
  <si>
    <t>Fuente de financiamiento</t>
  </si>
  <si>
    <t>Tipo de rubro</t>
  </si>
  <si>
    <t>Modalidad educativa</t>
  </si>
  <si>
    <t>Ingresos aprobados (xxx) 20xx</t>
  </si>
  <si>
    <t>Ampliación del Ingreso 20xx</t>
  </si>
  <si>
    <t>Reducción del Ingreso 20xx</t>
  </si>
  <si>
    <t>Estimación por concepto 201xx</t>
  </si>
  <si>
    <t>Ingresos aprobados en la Sesión 2019</t>
  </si>
  <si>
    <t>Reducción 2019</t>
  </si>
  <si>
    <t>Ampliación 2019</t>
  </si>
  <si>
    <t>Presupuesto Autorizado al 06 de diciembre de 2019</t>
  </si>
  <si>
    <t xml:space="preserve">Origen </t>
  </si>
  <si>
    <t>origen/aplicación</t>
  </si>
  <si>
    <t>Ingresos reales al 31 de diciembre de 2019</t>
  </si>
  <si>
    <t>Ingresos Totales</t>
  </si>
  <si>
    <t>Estatal</t>
  </si>
  <si>
    <t>Subsidio</t>
  </si>
  <si>
    <t>Lucita te capacita</t>
  </si>
  <si>
    <t>1000 Servicios personales</t>
  </si>
  <si>
    <t>Servicios personales (extraordinario)</t>
  </si>
  <si>
    <t>2000 Materiales y suministros</t>
  </si>
  <si>
    <t>3000 Servicios generales</t>
  </si>
  <si>
    <t>Federal</t>
  </si>
  <si>
    <t>Servicios generales (extraordinario)</t>
  </si>
  <si>
    <t>Ingreso
Propio</t>
  </si>
  <si>
    <t>Servicios educativos</t>
  </si>
  <si>
    <t>Rendimientos y deudores</t>
  </si>
  <si>
    <t>Examen Único /college</t>
  </si>
  <si>
    <t>Servicios xxx</t>
  </si>
  <si>
    <t xml:space="preserve">Total de ingresos estimados 20xx </t>
  </si>
  <si>
    <t>origen</t>
  </si>
  <si>
    <t>destino</t>
  </si>
  <si>
    <t>Adecuaciones presupuestales para el cierre de ejercicio 20xx</t>
  </si>
  <si>
    <t>Capítulo</t>
  </si>
  <si>
    <t>Federal
Modificado
xxxx</t>
  </si>
  <si>
    <t>Federal
Reducción
Ingresos</t>
  </si>
  <si>
    <t>Federal
Reducción
Adecuaciones</t>
  </si>
  <si>
    <t>Federal
Reducción
Total</t>
  </si>
  <si>
    <t>Federal
Ampliación
Total</t>
  </si>
  <si>
    <t>Federal
Modificado
xxxxx</t>
  </si>
  <si>
    <t>Federal
Ejercido
xxxx</t>
  </si>
  <si>
    <t>Federal
Resultado de Ejercicio xxx</t>
  </si>
  <si>
    <t>Estatal
Modificado
xxx</t>
  </si>
  <si>
    <t>Estatal
Reducción
Ingresos</t>
  </si>
  <si>
    <t>Estatal
Reducción
Adecuaciones</t>
  </si>
  <si>
    <t>Estatal
Reducción
Total</t>
  </si>
  <si>
    <t>Estatal
Ampliación
Total</t>
  </si>
  <si>
    <t>Estatal
Ejercido
xxxx</t>
  </si>
  <si>
    <t>Estatal 
Resultado de Ejercicio xxxx</t>
  </si>
  <si>
    <t>Propio
Modificado</t>
  </si>
  <si>
    <t>Propio
Reducción
Ingresos</t>
  </si>
  <si>
    <t>Propio
Reducción
Adecuaciones</t>
  </si>
  <si>
    <t>Propio
Reducción
Total</t>
  </si>
  <si>
    <t>Propio
Ampliación
Total</t>
  </si>
  <si>
    <t>Propio
Modificado
xxx</t>
  </si>
  <si>
    <t>Propio
Ejercido
xxx</t>
  </si>
  <si>
    <t>Propio 
Resultado de Ejercicio 2xxx</t>
  </si>
  <si>
    <t>Reducción
Total</t>
  </si>
  <si>
    <t>Ampliación
Total</t>
  </si>
  <si>
    <t>Reducción /Ampliación</t>
  </si>
  <si>
    <t>Modificado 31DIC19</t>
  </si>
  <si>
    <t>Ejercido
31DIC19</t>
  </si>
  <si>
    <t>Resultado de Ejercicio</t>
  </si>
  <si>
    <t>Ajustes del gasto</t>
  </si>
  <si>
    <t>Dietas</t>
  </si>
  <si>
    <t>Remuneraciones por adscripción laboral en el extranjero</t>
  </si>
  <si>
    <t>Honorarios asimilables a salarios</t>
  </si>
  <si>
    <t>remuneraciones al personal de carácter transitorio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</si>
  <si>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</si>
  <si>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</si>
  <si>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</si>
  <si>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>Prima quinquenal por años de servicios efectivos prestados</t>
  </si>
  <si>
    <t>remuneraciones adicionales y especiales</t>
  </si>
  <si>
    <t>Remuneraciones por horas extraordinarias específicas para personal docente</t>
  </si>
  <si>
    <t>Compensaciones a sustitutos de profesores en estado grávido y personal docente con licencia pre 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</si>
  <si>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</si>
  <si>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</si>
  <si>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</si>
  <si>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</si>
  <si>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</si>
  <si>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</si>
  <si>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</si>
  <si>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</si>
  <si>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</t>
  </si>
  <si>
    <t>Cuotas al ISSSTE</t>
  </si>
  <si>
    <t>Cuotas para el seguro de gastos médicos</t>
  </si>
  <si>
    <t>Indemnizaciones por separación</t>
  </si>
  <si>
    <t>otras prestaciones sociales y económicas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</si>
  <si>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</si>
  <si>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</si>
  <si>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</si>
  <si>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</si>
  <si>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</si>
  <si>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</si>
  <si>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</si>
  <si>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</si>
  <si>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</si>
  <si>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</si>
  <si>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</si>
  <si>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</si>
  <si>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</si>
  <si>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</si>
  <si>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</si>
  <si>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</si>
  <si>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</si>
  <si>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previsiones</t>
  </si>
  <si>
    <t>Otras medidas de carácter laboral y económico</t>
  </si>
  <si>
    <t>Acreditación por años de estudios en licenciatura</t>
  </si>
  <si>
    <t>pago de estímulos a servidores públicos</t>
  </si>
  <si>
    <t>Ayuda para pasajes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</si>
  <si>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</si>
  <si>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</si>
  <si>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</si>
  <si>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</si>
  <si>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</si>
  <si>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</si>
  <si>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de administración, emisión de documentos y artículos oficiales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</si>
  <si>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</si>
  <si>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</si>
  <si>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</si>
  <si>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</si>
  <si>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</si>
  <si>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</si>
  <si>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</si>
  <si>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alimentos y utensilios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</si>
  <si>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</si>
  <si>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</si>
  <si>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</si>
  <si>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</si>
  <si>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</si>
  <si>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</si>
  <si>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Productos alimenticios, agropecuarios y forestales adquiridos como materia prima</t>
  </si>
  <si>
    <t>materias primas y materiales de producción y comercialización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</si>
  <si>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</si>
  <si>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</si>
  <si>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</si>
  <si>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</si>
  <si>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</si>
  <si>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</si>
  <si>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</si>
  <si>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</si>
  <si>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</si>
  <si>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materiales y artículos de construcción y de reparación</t>
  </si>
  <si>
    <t>Cemento y productos de concreto</t>
  </si>
  <si>
    <t>Cal, yeso y productos de yeso</t>
  </si>
  <si>
    <t>Vidrio y productos de vidrio</t>
  </si>
  <si>
    <t>Artículos metálicos para la construcción</t>
  </si>
  <si>
    <t>Otros materiales y artículos de construcción y reparación</t>
  </si>
  <si>
    <t>Productos químicos básicos</t>
  </si>
  <si>
    <t>productos químicos, farmacéuticos y de laboratorio</t>
  </si>
  <si>
    <t>Fertilizantes, pesticidas y otros agroquímicos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</si>
  <si>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</si>
  <si>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</si>
  <si>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</si>
  <si>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</si>
  <si>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</si>
  <si>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</si>
  <si>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</si>
  <si>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</si>
  <si>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</si>
  <si>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</si>
  <si>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vestuario, blancos, prendas de protección y artículos deportivos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</si>
  <si>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</si>
  <si>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</si>
  <si>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</si>
  <si>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</si>
  <si>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y suministros para seguridad</t>
  </si>
  <si>
    <t>Materiales de seguridad pública</t>
  </si>
  <si>
    <t>Prendas de protección para seguridad pública</t>
  </si>
  <si>
    <t>herramientas, refacciones y accesorios menores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</si>
  <si>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</si>
  <si>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</si>
  <si>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</si>
  <si>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</si>
  <si>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</si>
  <si>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</si>
  <si>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</si>
  <si>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básicos</t>
  </si>
  <si>
    <t>Servicio de alumbrado público</t>
  </si>
  <si>
    <t>Servicio de energía eléctrica para bombeo y tratamiento de agua</t>
  </si>
  <si>
    <t>Servicio de gas</t>
  </si>
  <si>
    <t>Servicio de telefonía celular</t>
  </si>
  <si>
    <t>Servicios de telecomunicaciones y satelitales</t>
  </si>
  <si>
    <t>Servicios de acceso de internet, redes y procesamiento de información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</si>
  <si>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</si>
  <si>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</si>
  <si>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</si>
  <si>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</si>
  <si>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</si>
  <si>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</si>
  <si>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</si>
  <si>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</si>
  <si>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</si>
  <si>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</si>
  <si>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</si>
  <si>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</si>
  <si>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</si>
  <si>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</si>
  <si>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</si>
  <si>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</si>
  <si>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</si>
  <si>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</si>
  <si>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</si>
  <si>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</si>
  <si>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profesionales, científicos, técnicos y otros servicios</t>
  </si>
  <si>
    <t>Servicios de diseño, arquitectura, ingeniería y actividades relacionadas</t>
  </si>
  <si>
    <t>Servicios de consultoría administrativa e informática</t>
  </si>
  <si>
    <t>Capacitación institucional</t>
  </si>
  <si>
    <t>Servicios de investigación científica y desarrollo</t>
  </si>
  <si>
    <t>Servicios de apoyo administrativo</t>
  </si>
  <si>
    <t>Servicio de impresión de documentos y papelería oficial</t>
  </si>
  <si>
    <t>Propio</t>
  </si>
  <si>
    <t>Servicios de impresión de material informativo derivado de la operación y administración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</si>
  <si>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</si>
  <si>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</si>
  <si>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</si>
  <si>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profesionales, científicos y técnicos integrales</t>
  </si>
  <si>
    <t>servicios financieros, bancarios y comerciales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</si>
  <si>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</si>
  <si>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</si>
  <si>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</si>
  <si>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</si>
  <si>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</si>
  <si>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</si>
  <si>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</si>
  <si>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</si>
  <si>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servicios de instalación, reparación, mantenimiento y conservación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</si>
  <si>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</si>
  <si>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</si>
  <si>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</si>
  <si>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</si>
  <si>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</si>
  <si>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</si>
  <si>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</si>
  <si>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</si>
  <si>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</si>
  <si>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</si>
  <si>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</si>
  <si>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</si>
  <si>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</si>
  <si>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comunicación social y publicidad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</si>
  <si>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</si>
  <si>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</si>
  <si>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</si>
  <si>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</si>
  <si>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servicios de traslado y viáticos</t>
  </si>
  <si>
    <t>Pasajes aéreos internacionales</t>
  </si>
  <si>
    <t>Pasajes terrestres internacionales</t>
  </si>
  <si>
    <t>Pasajes marítimos, lacustres y fluviales</t>
  </si>
  <si>
    <t>Autotransporte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</si>
  <si>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</si>
  <si>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</si>
  <si>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</si>
  <si>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</si>
  <si>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Gastos para operativos y trabajos de campo en áreas rurales</t>
  </si>
  <si>
    <t>Gastos de ceremonia</t>
  </si>
  <si>
    <t>servicios oficiales</t>
  </si>
  <si>
    <t>Gastos de orden socia</t>
  </si>
  <si>
    <t>Gastos de orden cultural</t>
  </si>
  <si>
    <t>Exposiciones</t>
  </si>
  <si>
    <t>Gastos de representación</t>
  </si>
  <si>
    <t>Servicios funerarios y de cementerios</t>
  </si>
  <si>
    <t>otros servicios generales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</si>
  <si>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</si>
  <si>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</si>
  <si>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</si>
  <si>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</si>
  <si>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</si>
  <si>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</si>
  <si>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</si>
  <si>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</si>
  <si>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</si>
  <si>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</si>
  <si>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</si>
  <si>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</si>
  <si>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</si>
  <si>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integrales</t>
  </si>
  <si>
    <t>Ayudas para gastos por servicios de traslados de personas</t>
  </si>
  <si>
    <t>Ayudas para capacitación y becas</t>
  </si>
  <si>
    <t>Ayudas proyectos culturales y artísticos</t>
  </si>
  <si>
    <t>Ayudas Sociales a Instituciones sin fines de lucro</t>
  </si>
  <si>
    <t>Muebles de oficina y estantería</t>
  </si>
  <si>
    <t>mobiliario y equipo de administración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</si>
  <si>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</si>
  <si>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</si>
  <si>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</si>
  <si>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</si>
  <si>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</si>
  <si>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</si>
  <si>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mobiliario y equipo educacional y recreativo</t>
  </si>
  <si>
    <t>Aparatos deportivos</t>
  </si>
  <si>
    <t>Cámaras fotográficas y de video</t>
  </si>
  <si>
    <t>Otro mobiliario y equipo educacional y recreativo</t>
  </si>
  <si>
    <t>Equipo médico y de laboratorio</t>
  </si>
  <si>
    <t>equipo e instrumental medico y de laboratorio</t>
  </si>
  <si>
    <t>Instrumental médico y de laboratorio</t>
  </si>
  <si>
    <t>Vehículos y equipo terrestres, destinados a servicios públicos y la operación de programas públicos</t>
  </si>
  <si>
    <t>vehículos y equipo de transporte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</si>
  <si>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</si>
  <si>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</si>
  <si>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</si>
  <si>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</si>
  <si>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</si>
  <si>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</si>
  <si>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</si>
  <si>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</si>
  <si>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</si>
  <si>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</si>
  <si>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</si>
  <si>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equipo de defensa y seguridad</t>
  </si>
  <si>
    <t>Maquinaria y equipo agropecuario</t>
  </si>
  <si>
    <t>maquinaria, otros equipos y herramientas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</si>
  <si>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</si>
  <si>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</si>
  <si>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</si>
  <si>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</si>
  <si>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</si>
  <si>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</si>
  <si>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</si>
  <si>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</si>
  <si>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</si>
  <si>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</si>
  <si>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</si>
  <si>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</si>
  <si>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activos biológicos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</si>
  <si>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</si>
  <si>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</si>
  <si>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</si>
  <si>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</si>
  <si>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</si>
  <si>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</si>
  <si>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</si>
  <si>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</si>
  <si>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</si>
  <si>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bienes inmuebles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</si>
  <si>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</si>
  <si>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</si>
  <si>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</si>
  <si>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</si>
  <si>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</si>
  <si>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</si>
  <si>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</si>
  <si>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activos intangibles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</si>
  <si>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</si>
  <si>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</si>
  <si>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</si>
  <si>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</si>
  <si>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</si>
  <si>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</si>
  <si>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</si>
  <si>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Total de adecuaciones presupuestales</t>
  </si>
  <si>
    <t>Capítulo 1000 Servicios Personales</t>
  </si>
  <si>
    <t>Capítulo 2000 Materiales y Suministros</t>
  </si>
  <si>
    <t>Capítulo 3000 Servicios Generales</t>
  </si>
  <si>
    <t>Capítulo 4000  Transferencias, asignaciones, subsidios y otras ayudas</t>
  </si>
  <si>
    <t>Capítulo 5000 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</si>
</sst>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_-;\-* #,##0.00_-;_-* &quot;-&quot;??_-;_-@"/>
    <numFmt numFmtId="165" formatCode="[$-101080A]###,###,###,###,##0.00"/>
    <numFmt numFmtId="166" formatCode="_-* #,##0_-;\-* #,##0_-;_-* &quot;-&quot;??_-;_-@"/>
    <numFmt numFmtId="167" formatCode="_-&quot;$&quot;* #,##0.00_-;\-&quot;$&quot;* #,##0.00_-;_-&quot;$&quot;* &quot;-&quot;??_-;_-@"/>
    <numFmt numFmtId="168" formatCode="#,##0.00_ ;[Red]\-#,##0.00\ "/>
    <numFmt numFmtId="169" formatCode="[$-101080A]###,###,###,###,##0.0"/>
    <numFmt numFmtId="170" formatCode="[$-101080A]###,###,###,###,##0"/>
    <numFmt numFmtId="171" formatCode="_-* #,##0_-;\-* #,##0_-;_-* &quot;-&quot;??_-;_-@_-"/>
    <numFmt numFmtId="172" formatCode="0_ ;\-0\ "/>
    <numFmt numFmtId="173" formatCode="&quot;$&quot;#,##0"/>
    <numFmt numFmtId="174" formatCode="#,##0.00000000"/>
  </numFmts>
  <fonts count="14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Helvetica Neue"/>
    </font>
    <font>
      <b/>
      <sz val="7"/>
      <color rgb="FF000000"/>
      <name val="Helvetica Neue"/>
    </font>
    <font>
      <sz val="7"/>
      <color rgb="FF000000"/>
      <name val="Helvetica Neue"/>
    </font>
    <font>
      <sz val="8"/>
      <color rgb="FF000000"/>
      <name val="Helvetica Neue"/>
    </font>
    <font>
      <b/>
      <sz val="7"/>
      <name val="Helvetica Neue"/>
    </font>
    <font>
      <b/>
      <sz val="9"/>
      <color rgb="FF000000"/>
      <name val="Arial"/>
      <family val="2"/>
    </font>
    <font>
      <b/>
      <i/>
      <sz val="8"/>
      <color rgb="FF000000"/>
      <name val="Helvetica Neue"/>
    </font>
    <font>
      <b/>
      <sz val="6"/>
      <color rgb="FF000000"/>
      <name val="Helvetica Neue"/>
    </font>
    <font>
      <sz val="6"/>
      <color rgb="FF000000"/>
      <name val="Helvetica Neue"/>
    </font>
    <font>
      <b/>
      <sz val="10"/>
      <name val="Arial"/>
      <family val="2"/>
    </font>
    <font>
      <b/>
      <sz val="6"/>
      <name val="Helvetica Neue"/>
    </font>
    <font>
      <b/>
      <sz val="6"/>
      <name val="Microsoft New Tai Lue"/>
      <family val="2"/>
    </font>
    <font>
      <sz val="6"/>
      <name val="Helvetica Neue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  <font>
      <b/>
      <sz val="9"/>
      <color rgb="FFFFFFFF"/>
      <name val="Arial"/>
      <family val="2"/>
    </font>
    <font>
      <sz val="11"/>
      <color rgb="FF000000"/>
      <name val="Arial"/>
      <family val="2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color rgb="FFE36C09"/>
      <name val="Times New Roman"/>
      <family val="1"/>
    </font>
    <font>
      <b/>
      <sz val="10"/>
      <name val="Times New Roman"/>
      <family val="1"/>
    </font>
    <font>
      <b/>
      <sz val="10"/>
      <color rgb="FF0C0C0C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i/>
      <sz val="12"/>
      <color indexed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30"/>
      <color theme="1"/>
      <name val="Trebuchet MS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7"/>
      <color rgb="FF000000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name val="Calibri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30"/>
      <color theme="1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b/>
      <sz val="10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8"/>
      <name val="Trebuchet MS"/>
      <family val="2"/>
    </font>
    <font>
      <b/>
      <sz val="7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2"/>
      <color rgb="FF000000"/>
      <name val="Trebuchet MS"/>
      <family val="2"/>
    </font>
    <font>
      <b/>
      <i/>
      <sz val="7"/>
      <name val="Trebuchet MS"/>
      <family val="2"/>
    </font>
    <font>
      <i/>
      <sz val="7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8"/>
      <color rgb="FF0000FF"/>
      <name val="Trebuchet MS"/>
      <family val="2"/>
    </font>
    <font>
      <sz val="6"/>
      <name val="Trebuchet MS"/>
      <family val="2"/>
    </font>
    <font>
      <b/>
      <sz val="10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0"/>
      <name val="Trebuchet MS"/>
      <family val="2"/>
    </font>
    <font>
      <sz val="11"/>
      <color theme="0"/>
      <name val="Trebuchet MS"/>
      <family val="2"/>
    </font>
    <font>
      <b/>
      <sz val="20"/>
      <color theme="1"/>
      <name val="Trebuchet MS"/>
      <family val="2"/>
    </font>
    <font>
      <b/>
      <sz val="9"/>
      <color theme="0"/>
      <name val="Arial"/>
      <family val="2"/>
    </font>
    <font>
      <sz val="14"/>
      <color rgb="FF000000"/>
      <name val="Arial Black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vertAlign val="superscript"/>
      <sz val="10"/>
      <color theme="1"/>
      <name val="Arial"/>
      <family val="2"/>
    </font>
    <font>
      <b/>
      <sz val="6"/>
      <color theme="1"/>
      <name val="Arial"/>
      <family val="2"/>
    </font>
    <font>
      <vertAlign val="superscript"/>
      <sz val="6"/>
      <color theme="1"/>
      <name val="Arial"/>
      <family val="2"/>
    </font>
    <font>
      <sz val="12"/>
      <name val="Trebuchet MS"/>
      <family val="2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</font>
    <font>
      <sz val="8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rebuchet MS"/>
      <family val="2"/>
    </font>
    <font>
      <b/>
      <sz val="8"/>
      <color rgb="FF000000"/>
      <name val="Helvetica Neue"/>
    </font>
    <font>
      <b/>
      <sz val="8"/>
      <color theme="0"/>
      <name val="Helvetica Neue"/>
    </font>
    <font>
      <sz val="8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Black"/>
      <family val="2"/>
    </font>
    <font>
      <b/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  <scheme val="minor"/>
    </font>
    <font>
      <b/>
      <sz val="8"/>
      <color rgb="FFFFFFFF"/>
      <name val="Arial"/>
      <family val="2"/>
    </font>
    <font>
      <b/>
      <sz val="10"/>
      <color indexed="8"/>
      <name val="Arial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rgb="FF0070C0"/>
      <name val="Arial"/>
      <family val="2"/>
    </font>
    <font>
      <b/>
      <sz val="11"/>
      <name val="Calibri"/>
    </font>
    <font>
      <sz val="9"/>
      <name val="Calibri"/>
    </font>
    <font>
      <sz val="9"/>
      <color theme="0"/>
      <name val="Calibri"/>
    </font>
    <font>
      <b/>
      <i/>
      <sz val="9"/>
      <name val="Calibri"/>
    </font>
    <font>
      <b/>
      <sz val="9"/>
      <name val="Calibri"/>
      <family val="2"/>
    </font>
    <font>
      <b/>
      <sz val="9"/>
      <color rgb="FF002060"/>
      <name val="Calibri"/>
      <family val="2"/>
    </font>
    <font>
      <b/>
      <sz val="9"/>
      <name val="Calibri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B7B7B7"/>
        <bgColor rgb="FFB7B7B7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5" fillId="0" borderId="12"/>
    <xf numFmtId="0" fontId="3" fillId="0" borderId="12"/>
    <xf numFmtId="43" fontId="55" fillId="0" borderId="0" applyFont="0" applyFill="0" applyBorder="0" applyAlignment="0" applyProtection="0"/>
    <xf numFmtId="0" fontId="7" fillId="0" borderId="12"/>
    <xf numFmtId="0" fontId="2" fillId="0" borderId="12"/>
    <xf numFmtId="43" fontId="2" fillId="0" borderId="12" applyFont="0" applyFill="0" applyBorder="0" applyAlignment="0" applyProtection="0"/>
    <xf numFmtId="9" fontId="112" fillId="0" borderId="0" applyFont="0" applyFill="0" applyBorder="0" applyAlignment="0" applyProtection="0"/>
    <xf numFmtId="0" fontId="112" fillId="0" borderId="12"/>
    <xf numFmtId="0" fontId="1" fillId="0" borderId="12"/>
    <xf numFmtId="43" fontId="9" fillId="0" borderId="12" applyFont="0" applyFill="0" applyBorder="0" applyAlignment="0" applyProtection="0"/>
    <xf numFmtId="9" fontId="9" fillId="0" borderId="12" applyFont="0" applyFill="0" applyBorder="0" applyAlignment="0" applyProtection="0"/>
    <xf numFmtId="0" fontId="1" fillId="0" borderId="12"/>
    <xf numFmtId="43" fontId="1" fillId="0" borderId="12" applyFont="0" applyFill="0" applyBorder="0" applyAlignment="0" applyProtection="0"/>
    <xf numFmtId="0" fontId="120" fillId="0" borderId="12"/>
  </cellStyleXfs>
  <cellXfs count="994">
    <xf numFmtId="0" fontId="0" fillId="0" borderId="0" xfId="0"/>
    <xf numFmtId="49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0" fillId="2" borderId="1" xfId="0" applyFill="1" applyBorder="1"/>
    <xf numFmtId="4" fontId="5" fillId="2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top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left" vertical="top"/>
    </xf>
    <xf numFmtId="164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readingOrder="1"/>
    </xf>
    <xf numFmtId="166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4" fontId="25" fillId="0" borderId="0" xfId="0" applyNumberFormat="1" applyFont="1" applyAlignment="1">
      <alignment wrapText="1"/>
    </xf>
    <xf numFmtId="0" fontId="27" fillId="0" borderId="0" xfId="0" applyFont="1"/>
    <xf numFmtId="0" fontId="35" fillId="0" borderId="0" xfId="0" applyFont="1"/>
    <xf numFmtId="0" fontId="36" fillId="8" borderId="23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0" fontId="30" fillId="2" borderId="17" xfId="0" applyFont="1" applyFill="1" applyBorder="1"/>
    <xf numFmtId="0" fontId="37" fillId="0" borderId="0" xfId="0" applyFont="1"/>
    <xf numFmtId="0" fontId="30" fillId="0" borderId="15" xfId="0" applyFont="1" applyBorder="1" applyAlignment="1">
      <alignment horizontal="center" vertical="center"/>
    </xf>
    <xf numFmtId="0" fontId="30" fillId="2" borderId="15" xfId="0" applyFont="1" applyFill="1" applyBorder="1" applyAlignment="1">
      <alignment horizontal="left" wrapText="1"/>
    </xf>
    <xf numFmtId="167" fontId="30" fillId="2" borderId="23" xfId="0" applyNumberFormat="1" applyFont="1" applyFill="1" applyBorder="1" applyAlignment="1">
      <alignment horizontal="right" wrapText="1"/>
    </xf>
    <xf numFmtId="0" fontId="30" fillId="0" borderId="21" xfId="0" applyFont="1" applyBorder="1" applyAlignment="1">
      <alignment horizontal="center" vertical="center"/>
    </xf>
    <xf numFmtId="164" fontId="38" fillId="0" borderId="0" xfId="0" applyNumberFormat="1" applyFont="1"/>
    <xf numFmtId="0" fontId="34" fillId="0" borderId="33" xfId="0" applyFont="1" applyBorder="1" applyAlignment="1">
      <alignment vertical="center" wrapText="1"/>
    </xf>
    <xf numFmtId="164" fontId="34" fillId="0" borderId="33" xfId="0" applyNumberFormat="1" applyFont="1" applyBorder="1" applyAlignment="1">
      <alignment vertical="center" wrapText="1"/>
    </xf>
    <xf numFmtId="164" fontId="34" fillId="0" borderId="33" xfId="0" applyNumberFormat="1" applyFont="1" applyBorder="1" applyAlignment="1">
      <alignment horizontal="center" vertical="center"/>
    </xf>
    <xf numFmtId="164" fontId="34" fillId="0" borderId="15" xfId="0" applyNumberFormat="1" applyFont="1" applyBorder="1" applyAlignment="1">
      <alignment vertical="center" wrapText="1"/>
    </xf>
    <xf numFmtId="164" fontId="34" fillId="0" borderId="15" xfId="0" applyNumberFormat="1" applyFont="1" applyBorder="1" applyAlignment="1">
      <alignment horizontal="center" vertical="center"/>
    </xf>
    <xf numFmtId="164" fontId="34" fillId="3" borderId="15" xfId="0" applyNumberFormat="1" applyFont="1" applyFill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3" borderId="15" xfId="0" applyFont="1" applyFill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164" fontId="34" fillId="0" borderId="16" xfId="0" applyNumberFormat="1" applyFont="1" applyBorder="1" applyAlignment="1">
      <alignment vertical="center" wrapText="1"/>
    </xf>
    <xf numFmtId="164" fontId="34" fillId="0" borderId="16" xfId="0" applyNumberFormat="1" applyFont="1" applyBorder="1" applyAlignment="1">
      <alignment horizontal="center" vertical="center"/>
    </xf>
    <xf numFmtId="164" fontId="34" fillId="0" borderId="17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vertical="center" wrapText="1"/>
    </xf>
    <xf numFmtId="164" fontId="40" fillId="0" borderId="15" xfId="0" applyNumberFormat="1" applyFont="1" applyBorder="1" applyAlignment="1">
      <alignment vertical="center" wrapText="1"/>
    </xf>
    <xf numFmtId="164" fontId="40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left" vertical="center" wrapText="1"/>
    </xf>
    <xf numFmtId="49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left" vertical="center"/>
    </xf>
    <xf numFmtId="49" fontId="41" fillId="0" borderId="0" xfId="0" applyNumberFormat="1" applyFont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164" fontId="38" fillId="0" borderId="15" xfId="0" applyNumberFormat="1" applyFont="1" applyBorder="1" applyAlignment="1">
      <alignment horizontal="left" vertical="center"/>
    </xf>
    <xf numFmtId="49" fontId="42" fillId="5" borderId="15" xfId="0" applyNumberFormat="1" applyFont="1" applyFill="1" applyBorder="1" applyAlignment="1">
      <alignment horizontal="center" vertical="center" wrapText="1"/>
    </xf>
    <xf numFmtId="164" fontId="42" fillId="5" borderId="15" xfId="0" applyNumberFormat="1" applyFont="1" applyFill="1" applyBorder="1" applyAlignment="1">
      <alignment horizontal="center" vertical="center" wrapText="1"/>
    </xf>
    <xf numFmtId="164" fontId="42" fillId="0" borderId="15" xfId="0" applyNumberFormat="1" applyFont="1" applyBorder="1" applyAlignment="1">
      <alignment horizontal="center" vertical="center" wrapText="1"/>
    </xf>
    <xf numFmtId="164" fontId="42" fillId="9" borderId="15" xfId="0" applyNumberFormat="1" applyFont="1" applyFill="1" applyBorder="1" applyAlignment="1">
      <alignment horizontal="center" vertical="center" wrapText="1"/>
    </xf>
    <xf numFmtId="164" fontId="42" fillId="10" borderId="15" xfId="0" applyNumberFormat="1" applyFont="1" applyFill="1" applyBorder="1" applyAlignment="1">
      <alignment horizontal="center" vertical="center" wrapText="1"/>
    </xf>
    <xf numFmtId="164" fontId="42" fillId="11" borderId="15" xfId="0" applyNumberFormat="1" applyFont="1" applyFill="1" applyBorder="1" applyAlignment="1">
      <alignment horizontal="center" vertical="center" wrapText="1"/>
    </xf>
    <xf numFmtId="164" fontId="42" fillId="12" borderId="15" xfId="0" applyNumberFormat="1" applyFont="1" applyFill="1" applyBorder="1" applyAlignment="1">
      <alignment horizontal="center" vertical="center" wrapText="1"/>
    </xf>
    <xf numFmtId="164" fontId="42" fillId="7" borderId="15" xfId="0" applyNumberFormat="1" applyFont="1" applyFill="1" applyBorder="1" applyAlignment="1">
      <alignment horizontal="center" vertical="center" wrapText="1"/>
    </xf>
    <xf numFmtId="164" fontId="41" fillId="0" borderId="15" xfId="0" applyNumberFormat="1" applyFont="1" applyBorder="1" applyAlignment="1">
      <alignment horizontal="center" vertical="center" wrapText="1"/>
    </xf>
    <xf numFmtId="164" fontId="41" fillId="13" borderId="15" xfId="0" applyNumberFormat="1" applyFont="1" applyFill="1" applyBorder="1" applyAlignment="1">
      <alignment horizontal="center" vertical="center" wrapText="1"/>
    </xf>
    <xf numFmtId="49" fontId="38" fillId="0" borderId="15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left" vertical="center" wrapText="1"/>
    </xf>
    <xf numFmtId="164" fontId="38" fillId="14" borderId="15" xfId="0" applyNumberFormat="1" applyFont="1" applyFill="1" applyBorder="1" applyAlignment="1">
      <alignment horizontal="center" vertical="center" wrapText="1"/>
    </xf>
    <xf numFmtId="164" fontId="38" fillId="0" borderId="15" xfId="0" applyNumberFormat="1" applyFont="1" applyBorder="1" applyAlignment="1">
      <alignment horizontal="center" vertical="center" wrapText="1"/>
    </xf>
    <xf numFmtId="49" fontId="38" fillId="17" borderId="15" xfId="0" applyNumberFormat="1" applyFont="1" applyFill="1" applyBorder="1" applyAlignment="1">
      <alignment horizontal="center" vertical="center"/>
    </xf>
    <xf numFmtId="49" fontId="38" fillId="3" borderId="15" xfId="0" applyNumberFormat="1" applyFont="1" applyFill="1" applyBorder="1" applyAlignment="1">
      <alignment horizontal="center" vertical="center"/>
    </xf>
    <xf numFmtId="164" fontId="43" fillId="0" borderId="0" xfId="0" applyNumberFormat="1" applyFont="1"/>
    <xf numFmtId="164" fontId="41" fillId="6" borderId="15" xfId="0" applyNumberFormat="1" applyFont="1" applyFill="1" applyBorder="1" applyAlignment="1">
      <alignment horizontal="center" vertical="center"/>
    </xf>
    <xf numFmtId="164" fontId="41" fillId="6" borderId="15" xfId="0" applyNumberFormat="1" applyFont="1" applyFill="1" applyBorder="1" applyAlignment="1">
      <alignment horizontal="left" vertical="center" wrapText="1"/>
    </xf>
    <xf numFmtId="0" fontId="45" fillId="0" borderId="12" xfId="1"/>
    <xf numFmtId="49" fontId="46" fillId="0" borderId="12" xfId="1" applyNumberFormat="1" applyFont="1" applyAlignment="1">
      <alignment horizontal="left" vertical="top"/>
    </xf>
    <xf numFmtId="0" fontId="47" fillId="0" borderId="12" xfId="1" applyFont="1" applyAlignment="1">
      <alignment horizontal="left" vertical="top"/>
    </xf>
    <xf numFmtId="4" fontId="47" fillId="0" borderId="12" xfId="1" applyNumberFormat="1" applyFont="1" applyAlignment="1">
      <alignment horizontal="right" vertical="top"/>
    </xf>
    <xf numFmtId="49" fontId="47" fillId="0" borderId="12" xfId="1" applyNumberFormat="1" applyFont="1" applyAlignment="1">
      <alignment horizontal="left" vertical="top"/>
    </xf>
    <xf numFmtId="0" fontId="48" fillId="0" borderId="12" xfId="1" applyFont="1" applyAlignment="1">
      <alignment horizontal="left" vertical="top"/>
    </xf>
    <xf numFmtId="4" fontId="48" fillId="0" borderId="12" xfId="1" applyNumberFormat="1" applyFont="1" applyAlignment="1">
      <alignment horizontal="right" vertical="top"/>
    </xf>
    <xf numFmtId="49" fontId="48" fillId="0" borderId="12" xfId="1" applyNumberFormat="1" applyFont="1" applyAlignment="1">
      <alignment horizontal="left" vertical="top"/>
    </xf>
    <xf numFmtId="4" fontId="46" fillId="0" borderId="12" xfId="1" applyNumberFormat="1" applyFont="1" applyAlignment="1">
      <alignment horizontal="right" vertical="top"/>
    </xf>
    <xf numFmtId="49" fontId="48" fillId="0" borderId="12" xfId="1" applyNumberFormat="1" applyFont="1" applyAlignment="1">
      <alignment horizontal="right" vertical="top"/>
    </xf>
    <xf numFmtId="49" fontId="48" fillId="0" borderId="12" xfId="1" applyNumberFormat="1" applyFont="1" applyAlignment="1">
      <alignment horizontal="center" vertical="top"/>
    </xf>
    <xf numFmtId="49" fontId="50" fillId="0" borderId="12" xfId="1" applyNumberFormat="1" applyFont="1" applyAlignment="1">
      <alignment horizontal="right" vertical="top"/>
    </xf>
    <xf numFmtId="49" fontId="50" fillId="0" borderId="12" xfId="1" applyNumberFormat="1" applyFont="1" applyAlignment="1">
      <alignment horizontal="center" vertical="top"/>
    </xf>
    <xf numFmtId="49" fontId="51" fillId="0" borderId="12" xfId="1" applyNumberFormat="1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8" fontId="47" fillId="0" borderId="0" xfId="0" applyNumberFormat="1" applyFont="1" applyAlignment="1">
      <alignment horizontal="right" vertical="top"/>
    </xf>
    <xf numFmtId="49" fontId="47" fillId="18" borderId="12" xfId="1" applyNumberFormat="1" applyFont="1" applyFill="1" applyAlignment="1">
      <alignment horizontal="left" vertical="top"/>
    </xf>
    <xf numFmtId="0" fontId="48" fillId="0" borderId="12" xfId="1" applyFont="1" applyAlignment="1">
      <alignment horizontal="right" vertical="top"/>
    </xf>
    <xf numFmtId="4" fontId="48" fillId="0" borderId="12" xfId="1" applyNumberFormat="1" applyFont="1" applyAlignment="1">
      <alignment horizontal="left" vertical="top"/>
    </xf>
    <xf numFmtId="4" fontId="47" fillId="0" borderId="12" xfId="1" applyNumberFormat="1" applyFont="1" applyAlignment="1">
      <alignment horizontal="left" vertical="top"/>
    </xf>
    <xf numFmtId="0" fontId="47" fillId="0" borderId="12" xfId="1" applyFont="1" applyAlignment="1">
      <alignment horizontal="right" vertical="top"/>
    </xf>
    <xf numFmtId="0" fontId="46" fillId="0" borderId="12" xfId="1" applyFont="1" applyAlignment="1">
      <alignment horizontal="right" vertical="top"/>
    </xf>
    <xf numFmtId="49" fontId="45" fillId="0" borderId="12" xfId="1" applyNumberFormat="1"/>
    <xf numFmtId="4" fontId="45" fillId="0" borderId="12" xfId="1" applyNumberFormat="1"/>
    <xf numFmtId="49" fontId="48" fillId="18" borderId="12" xfId="1" applyNumberFormat="1" applyFont="1" applyFill="1" applyAlignment="1">
      <alignment horizontal="left" vertical="top"/>
    </xf>
    <xf numFmtId="4" fontId="48" fillId="18" borderId="12" xfId="1" applyNumberFormat="1" applyFont="1" applyFill="1" applyAlignment="1">
      <alignment horizontal="right" vertical="top"/>
    </xf>
    <xf numFmtId="4" fontId="47" fillId="18" borderId="12" xfId="1" applyNumberFormat="1" applyFont="1" applyFill="1" applyAlignment="1">
      <alignment horizontal="right" vertical="top"/>
    </xf>
    <xf numFmtId="0" fontId="47" fillId="18" borderId="12" xfId="1" applyFont="1" applyFill="1" applyAlignment="1">
      <alignment horizontal="left" vertical="top"/>
    </xf>
    <xf numFmtId="168" fontId="46" fillId="0" borderId="12" xfId="1" applyNumberFormat="1" applyFont="1" applyAlignment="1">
      <alignment horizontal="right" vertical="top"/>
    </xf>
    <xf numFmtId="49" fontId="48" fillId="19" borderId="12" xfId="1" applyNumberFormat="1" applyFont="1" applyFill="1" applyAlignment="1">
      <alignment horizontal="left" vertical="top"/>
    </xf>
    <xf numFmtId="4" fontId="48" fillId="19" borderId="12" xfId="1" applyNumberFormat="1" applyFont="1" applyFill="1" applyAlignment="1">
      <alignment horizontal="right" vertical="top"/>
    </xf>
    <xf numFmtId="4" fontId="47" fillId="18" borderId="12" xfId="1" applyNumberFormat="1" applyFont="1" applyFill="1" applyAlignment="1">
      <alignment horizontal="left" vertical="top"/>
    </xf>
    <xf numFmtId="0" fontId="47" fillId="18" borderId="12" xfId="1" applyFont="1" applyFill="1" applyAlignment="1">
      <alignment horizontal="right" vertical="top"/>
    </xf>
    <xf numFmtId="4" fontId="48" fillId="18" borderId="12" xfId="1" applyNumberFormat="1" applyFont="1" applyFill="1" applyAlignment="1">
      <alignment horizontal="left" vertical="top"/>
    </xf>
    <xf numFmtId="0" fontId="48" fillId="18" borderId="12" xfId="1" applyFont="1" applyFill="1" applyAlignment="1">
      <alignment horizontal="right" vertical="top"/>
    </xf>
    <xf numFmtId="4" fontId="49" fillId="18" borderId="12" xfId="1" applyNumberFormat="1" applyFont="1" applyFill="1" applyAlignment="1">
      <alignment horizontal="right" vertical="top"/>
    </xf>
    <xf numFmtId="4" fontId="46" fillId="18" borderId="12" xfId="1" applyNumberFormat="1" applyFont="1" applyFill="1" applyAlignment="1">
      <alignment horizontal="right" vertical="top"/>
    </xf>
    <xf numFmtId="0" fontId="49" fillId="18" borderId="12" xfId="1" applyFont="1" applyFill="1" applyAlignment="1">
      <alignment horizontal="right" vertical="top"/>
    </xf>
    <xf numFmtId="168" fontId="48" fillId="18" borderId="12" xfId="1" applyNumberFormat="1" applyFont="1" applyFill="1" applyAlignment="1">
      <alignment horizontal="left" vertical="top"/>
    </xf>
    <xf numFmtId="0" fontId="48" fillId="18" borderId="12" xfId="1" applyFont="1" applyFill="1" applyAlignment="1">
      <alignment horizontal="left" vertical="top"/>
    </xf>
    <xf numFmtId="49" fontId="45" fillId="18" borderId="12" xfId="1" applyNumberFormat="1" applyFill="1"/>
    <xf numFmtId="0" fontId="45" fillId="18" borderId="12" xfId="1" applyFill="1"/>
    <xf numFmtId="4" fontId="45" fillId="18" borderId="12" xfId="1" applyNumberFormat="1" applyFill="1"/>
    <xf numFmtId="168" fontId="0" fillId="0" borderId="0" xfId="0" applyNumberFormat="1"/>
    <xf numFmtId="0" fontId="56" fillId="0" borderId="12" xfId="1" applyFont="1"/>
    <xf numFmtId="0" fontId="61" fillId="0" borderId="0" xfId="0" applyFont="1"/>
    <xf numFmtId="0" fontId="63" fillId="0" borderId="12" xfId="2" applyFont="1"/>
    <xf numFmtId="0" fontId="64" fillId="0" borderId="12" xfId="2" applyFont="1"/>
    <xf numFmtId="0" fontId="66" fillId="0" borderId="0" xfId="0" applyFont="1" applyAlignment="1">
      <alignment wrapText="1"/>
    </xf>
    <xf numFmtId="0" fontId="66" fillId="0" borderId="0" xfId="0" applyFont="1" applyAlignment="1">
      <alignment horizontal="right" wrapText="1"/>
    </xf>
    <xf numFmtId="165" fontId="66" fillId="0" borderId="0" xfId="0" applyNumberFormat="1" applyFont="1" applyAlignment="1">
      <alignment wrapText="1"/>
    </xf>
    <xf numFmtId="164" fontId="66" fillId="0" borderId="0" xfId="0" applyNumberFormat="1" applyFont="1" applyAlignment="1">
      <alignment horizontal="right" wrapText="1"/>
    </xf>
    <xf numFmtId="0" fontId="75" fillId="0" borderId="0" xfId="0" applyFont="1"/>
    <xf numFmtId="0" fontId="72" fillId="4" borderId="4" xfId="0" applyFont="1" applyFill="1" applyBorder="1" applyAlignment="1">
      <alignment horizontal="center" vertical="center" wrapText="1"/>
    </xf>
    <xf numFmtId="4" fontId="75" fillId="0" borderId="0" xfId="0" applyNumberFormat="1" applyFont="1"/>
    <xf numFmtId="0" fontId="72" fillId="4" borderId="8" xfId="0" applyFont="1" applyFill="1" applyBorder="1" applyAlignment="1">
      <alignment horizontal="center" vertical="center" wrapText="1"/>
    </xf>
    <xf numFmtId="0" fontId="72" fillId="4" borderId="9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left" vertical="center" wrapText="1"/>
    </xf>
    <xf numFmtId="0" fontId="72" fillId="0" borderId="10" xfId="0" applyFont="1" applyBorder="1" applyAlignment="1">
      <alignment horizontal="left" vertical="center" wrapText="1"/>
    </xf>
    <xf numFmtId="164" fontId="72" fillId="0" borderId="10" xfId="0" applyNumberFormat="1" applyFont="1" applyBorder="1" applyAlignment="1">
      <alignment horizontal="right" vertical="center" wrapText="1"/>
    </xf>
    <xf numFmtId="0" fontId="75" fillId="0" borderId="10" xfId="0" applyFont="1" applyBorder="1" applyAlignment="1">
      <alignment horizontal="left" vertical="center" wrapText="1"/>
    </xf>
    <xf numFmtId="164" fontId="75" fillId="0" borderId="10" xfId="0" applyNumberFormat="1" applyFont="1" applyBorder="1" applyAlignment="1">
      <alignment horizontal="right" vertical="center" wrapText="1"/>
    </xf>
    <xf numFmtId="0" fontId="78" fillId="0" borderId="10" xfId="0" applyFont="1" applyBorder="1" applyAlignment="1">
      <alignment horizontal="left" vertical="center" wrapText="1"/>
    </xf>
    <xf numFmtId="164" fontId="78" fillId="0" borderId="10" xfId="0" applyNumberFormat="1" applyFont="1" applyBorder="1" applyAlignment="1">
      <alignment horizontal="right" vertical="center" wrapText="1"/>
    </xf>
    <xf numFmtId="164" fontId="77" fillId="0" borderId="10" xfId="0" applyNumberFormat="1" applyFont="1" applyBorder="1" applyAlignment="1">
      <alignment horizontal="right" vertical="center" wrapText="1"/>
    </xf>
    <xf numFmtId="2" fontId="72" fillId="0" borderId="10" xfId="0" applyNumberFormat="1" applyFont="1" applyBorder="1" applyAlignment="1">
      <alignment horizontal="right" vertical="center" wrapText="1"/>
    </xf>
    <xf numFmtId="2" fontId="78" fillId="0" borderId="10" xfId="0" applyNumberFormat="1" applyFont="1" applyBorder="1" applyAlignment="1">
      <alignment horizontal="right" vertical="center" wrapText="1"/>
    </xf>
    <xf numFmtId="2" fontId="75" fillId="0" borderId="10" xfId="0" applyNumberFormat="1" applyFont="1" applyBorder="1" applyAlignment="1">
      <alignment horizontal="right" vertical="center" wrapText="1"/>
    </xf>
    <xf numFmtId="0" fontId="77" fillId="0" borderId="5" xfId="0" applyFont="1" applyBorder="1" applyAlignment="1">
      <alignment horizontal="left" vertical="center" wrapText="1"/>
    </xf>
    <xf numFmtId="0" fontId="73" fillId="0" borderId="5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72" fillId="0" borderId="0" xfId="0" applyFont="1"/>
    <xf numFmtId="166" fontId="73" fillId="0" borderId="10" xfId="0" applyNumberFormat="1" applyFont="1" applyBorder="1" applyAlignment="1">
      <alignment horizontal="left" vertical="center"/>
    </xf>
    <xf numFmtId="43" fontId="75" fillId="0" borderId="0" xfId="0" applyNumberFormat="1" applyFont="1"/>
    <xf numFmtId="0" fontId="80" fillId="0" borderId="0" xfId="0" applyFont="1" applyAlignment="1">
      <alignment horizontal="left" vertical="center" wrapText="1"/>
    </xf>
    <xf numFmtId="0" fontId="80" fillId="0" borderId="10" xfId="0" applyFont="1" applyBorder="1" applyAlignment="1">
      <alignment horizontal="left" vertical="center" wrapText="1"/>
    </xf>
    <xf numFmtId="0" fontId="79" fillId="4" borderId="9" xfId="0" applyFont="1" applyFill="1" applyBorder="1" applyAlignment="1">
      <alignment horizontal="center" vertical="center" wrapText="1"/>
    </xf>
    <xf numFmtId="0" fontId="80" fillId="2" borderId="18" xfId="0" applyFont="1" applyFill="1" applyBorder="1" applyAlignment="1">
      <alignment horizontal="left" vertical="center" wrapText="1"/>
    </xf>
    <xf numFmtId="0" fontId="80" fillId="2" borderId="19" xfId="0" applyFont="1" applyFill="1" applyBorder="1" applyAlignment="1">
      <alignment horizontal="left" vertical="center" wrapText="1"/>
    </xf>
    <xf numFmtId="0" fontId="79" fillId="2" borderId="19" xfId="0" applyFont="1" applyFill="1" applyBorder="1" applyAlignment="1">
      <alignment horizontal="left" vertical="center" wrapText="1"/>
    </xf>
    <xf numFmtId="171" fontId="0" fillId="0" borderId="0" xfId="0" applyNumberFormat="1"/>
    <xf numFmtId="0" fontId="67" fillId="2" borderId="12" xfId="0" applyFont="1" applyFill="1" applyBorder="1" applyAlignment="1">
      <alignment horizontal="center" vertical="center" wrapText="1" readingOrder="1"/>
    </xf>
    <xf numFmtId="0" fontId="61" fillId="0" borderId="12" xfId="0" applyFont="1" applyBorder="1"/>
    <xf numFmtId="164" fontId="61" fillId="0" borderId="12" xfId="0" applyNumberFormat="1" applyFont="1" applyBorder="1"/>
    <xf numFmtId="166" fontId="67" fillId="2" borderId="12" xfId="0" applyNumberFormat="1" applyFont="1" applyFill="1" applyBorder="1" applyAlignment="1">
      <alignment horizontal="center" vertical="center" wrapText="1" readingOrder="1"/>
    </xf>
    <xf numFmtId="166" fontId="79" fillId="4" borderId="5" xfId="0" applyNumberFormat="1" applyFont="1" applyFill="1" applyBorder="1" applyAlignment="1">
      <alignment horizontal="center" vertical="center" wrapText="1"/>
    </xf>
    <xf numFmtId="166" fontId="79" fillId="0" borderId="18" xfId="0" applyNumberFormat="1" applyFont="1" applyBorder="1" applyAlignment="1">
      <alignment horizontal="left" vertical="center" wrapText="1"/>
    </xf>
    <xf numFmtId="166" fontId="79" fillId="0" borderId="10" xfId="0" applyNumberFormat="1" applyFont="1" applyBorder="1" applyAlignment="1">
      <alignment horizontal="left" vertical="center" wrapText="1"/>
    </xf>
    <xf numFmtId="166" fontId="80" fillId="0" borderId="18" xfId="0" applyNumberFormat="1" applyFont="1" applyBorder="1" applyAlignment="1">
      <alignment horizontal="left" vertical="center" wrapText="1"/>
    </xf>
    <xf numFmtId="166" fontId="80" fillId="0" borderId="10" xfId="0" applyNumberFormat="1" applyFont="1" applyBorder="1" applyAlignment="1">
      <alignment horizontal="left" vertical="center" wrapText="1"/>
    </xf>
    <xf numFmtId="0" fontId="79" fillId="0" borderId="9" xfId="0" applyFont="1" applyBorder="1" applyAlignment="1">
      <alignment horizontal="left" vertical="center" wrapText="1"/>
    </xf>
    <xf numFmtId="166" fontId="79" fillId="0" borderId="9" xfId="0" applyNumberFormat="1" applyFont="1" applyBorder="1" applyAlignment="1">
      <alignment horizontal="left" vertical="center" wrapText="1"/>
    </xf>
    <xf numFmtId="166" fontId="61" fillId="0" borderId="0" xfId="0" applyNumberFormat="1" applyFont="1"/>
    <xf numFmtId="0" fontId="83" fillId="2" borderId="12" xfId="0" applyFont="1" applyFill="1" applyBorder="1" applyAlignment="1">
      <alignment horizontal="center" vertical="center" wrapText="1" readingOrder="1"/>
    </xf>
    <xf numFmtId="0" fontId="84" fillId="0" borderId="11" xfId="0" applyFont="1" applyBorder="1" applyAlignment="1">
      <alignment horizontal="left" vertical="center" wrapText="1"/>
    </xf>
    <xf numFmtId="0" fontId="85" fillId="0" borderId="7" xfId="0" applyFont="1" applyBorder="1" applyAlignment="1">
      <alignment horizontal="left" vertical="center" wrapText="1"/>
    </xf>
    <xf numFmtId="0" fontId="86" fillId="0" borderId="0" xfId="0" applyFont="1"/>
    <xf numFmtId="0" fontId="86" fillId="0" borderId="12" xfId="0" applyFont="1" applyBorder="1"/>
    <xf numFmtId="166" fontId="73" fillId="0" borderId="5" xfId="0" applyNumberFormat="1" applyFont="1" applyBorder="1" applyAlignment="1">
      <alignment horizontal="left" vertical="center"/>
    </xf>
    <xf numFmtId="166" fontId="71" fillId="0" borderId="5" xfId="0" applyNumberFormat="1" applyFont="1" applyBorder="1" applyAlignment="1">
      <alignment horizontal="left" vertical="center"/>
    </xf>
    <xf numFmtId="166" fontId="71" fillId="0" borderId="8" xfId="0" applyNumberFormat="1" applyFont="1" applyBorder="1" applyAlignment="1">
      <alignment horizontal="left" vertical="center"/>
    </xf>
    <xf numFmtId="166" fontId="73" fillId="0" borderId="0" xfId="0" applyNumberFormat="1" applyFont="1" applyAlignment="1">
      <alignment horizontal="left" vertical="center" wrapText="1"/>
    </xf>
    <xf numFmtId="166" fontId="73" fillId="0" borderId="18" xfId="0" applyNumberFormat="1" applyFont="1" applyBorder="1" applyAlignment="1">
      <alignment horizontal="left" vertical="center" wrapText="1"/>
    </xf>
    <xf numFmtId="166" fontId="75" fillId="0" borderId="0" xfId="0" applyNumberFormat="1" applyFont="1"/>
    <xf numFmtId="164" fontId="29" fillId="4" borderId="9" xfId="0" applyNumberFormat="1" applyFont="1" applyFill="1" applyBorder="1" applyAlignment="1">
      <alignment horizontal="center" vertical="center" wrapText="1"/>
    </xf>
    <xf numFmtId="166" fontId="29" fillId="4" borderId="9" xfId="0" applyNumberFormat="1" applyFont="1" applyFill="1" applyBorder="1" applyAlignment="1">
      <alignment horizontal="center" vertical="center" wrapText="1"/>
    </xf>
    <xf numFmtId="49" fontId="79" fillId="2" borderId="0" xfId="0" applyNumberFormat="1" applyFont="1" applyFill="1"/>
    <xf numFmtId="0" fontId="68" fillId="2" borderId="0" xfId="0" applyFont="1" applyFill="1" applyAlignment="1">
      <alignment vertical="center"/>
    </xf>
    <xf numFmtId="0" fontId="68" fillId="0" borderId="22" xfId="0" applyFont="1" applyBorder="1" applyAlignment="1">
      <alignment vertical="top"/>
    </xf>
    <xf numFmtId="0" fontId="80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/>
    </xf>
    <xf numFmtId="0" fontId="9" fillId="0" borderId="0" xfId="0" applyFont="1"/>
    <xf numFmtId="0" fontId="0" fillId="0" borderId="42" xfId="0" applyBorder="1"/>
    <xf numFmtId="0" fontId="31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6" fillId="8" borderId="42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vertical="center"/>
    </xf>
    <xf numFmtId="0" fontId="30" fillId="0" borderId="42" xfId="0" applyFont="1" applyBorder="1"/>
    <xf numFmtId="0" fontId="30" fillId="0" borderId="42" xfId="0" applyFont="1" applyBorder="1" applyAlignment="1">
      <alignment horizontal="left" wrapText="1"/>
    </xf>
    <xf numFmtId="0" fontId="30" fillId="0" borderId="42" xfId="0" applyFont="1" applyBorder="1" applyAlignment="1">
      <alignment vertical="top"/>
    </xf>
    <xf numFmtId="0" fontId="27" fillId="0" borderId="42" xfId="0" applyFont="1" applyBorder="1" applyAlignment="1">
      <alignment horizontal="left" wrapText="1"/>
    </xf>
    <xf numFmtId="0" fontId="27" fillId="0" borderId="42" xfId="0" applyFont="1" applyBorder="1" applyAlignment="1">
      <alignment horizontal="center" vertical="center"/>
    </xf>
    <xf numFmtId="0" fontId="91" fillId="0" borderId="0" xfId="0" applyFont="1"/>
    <xf numFmtId="0" fontId="101" fillId="0" borderId="0" xfId="0" applyFont="1" applyAlignment="1">
      <alignment horizontal="justify" vertical="center"/>
    </xf>
    <xf numFmtId="0" fontId="90" fillId="0" borderId="0" xfId="0" applyFont="1"/>
    <xf numFmtId="0" fontId="93" fillId="0" borderId="0" xfId="0" applyFont="1" applyAlignment="1">
      <alignment horizontal="justify" vertical="center"/>
    </xf>
    <xf numFmtId="0" fontId="93" fillId="0" borderId="54" xfId="0" applyFont="1" applyBorder="1" applyAlignment="1">
      <alignment horizontal="justify" vertical="center" wrapText="1"/>
    </xf>
    <xf numFmtId="0" fontId="95" fillId="0" borderId="54" xfId="0" applyFont="1" applyBorder="1" applyAlignment="1">
      <alignment horizontal="justify" vertical="center" wrapText="1"/>
    </xf>
    <xf numFmtId="0" fontId="95" fillId="0" borderId="53" xfId="0" applyFont="1" applyBorder="1" applyAlignment="1">
      <alignment horizontal="justify" vertical="center" wrapText="1"/>
    </xf>
    <xf numFmtId="0" fontId="99" fillId="0" borderId="0" xfId="0" applyFont="1" applyAlignment="1">
      <alignment horizontal="justify" vertical="center"/>
    </xf>
    <xf numFmtId="0" fontId="93" fillId="0" borderId="51" xfId="0" applyFont="1" applyBorder="1" applyAlignment="1">
      <alignment horizontal="center" vertical="center" wrapText="1"/>
    </xf>
    <xf numFmtId="0" fontId="93" fillId="0" borderId="48" xfId="0" applyFont="1" applyBorder="1" applyAlignment="1">
      <alignment horizontal="center" vertical="center" wrapText="1"/>
    </xf>
    <xf numFmtId="0" fontId="93" fillId="0" borderId="43" xfId="0" applyFont="1" applyBorder="1" applyAlignment="1">
      <alignment horizontal="center" vertical="center"/>
    </xf>
    <xf numFmtId="0" fontId="93" fillId="0" borderId="55" xfId="0" applyFont="1" applyBorder="1" applyAlignment="1">
      <alignment horizontal="center" vertical="center" wrapText="1"/>
    </xf>
    <xf numFmtId="0" fontId="95" fillId="0" borderId="45" xfId="0" applyFont="1" applyBorder="1" applyAlignment="1">
      <alignment horizontal="center" vertical="center" wrapText="1"/>
    </xf>
    <xf numFmtId="170" fontId="7" fillId="0" borderId="0" xfId="0" applyNumberFormat="1" applyFont="1" applyAlignment="1">
      <alignment wrapText="1"/>
    </xf>
    <xf numFmtId="166" fontId="61" fillId="0" borderId="12" xfId="0" applyNumberFormat="1" applyFont="1" applyBorder="1"/>
    <xf numFmtId="0" fontId="9" fillId="0" borderId="12" xfId="0" applyFont="1" applyBorder="1"/>
    <xf numFmtId="0" fontId="66" fillId="0" borderId="0" xfId="0" applyFont="1"/>
    <xf numFmtId="0" fontId="62" fillId="0" borderId="0" xfId="0" applyFont="1"/>
    <xf numFmtId="0" fontId="102" fillId="0" borderId="0" xfId="0" applyFont="1"/>
    <xf numFmtId="171" fontId="95" fillId="0" borderId="45" xfId="3" applyNumberFormat="1" applyFont="1" applyFill="1" applyBorder="1" applyAlignment="1">
      <alignment horizontal="center" vertical="center" wrapText="1"/>
    </xf>
    <xf numFmtId="171" fontId="93" fillId="0" borderId="45" xfId="3" applyNumberFormat="1" applyFont="1" applyFill="1" applyBorder="1" applyAlignment="1">
      <alignment horizontal="center" vertical="center" wrapText="1"/>
    </xf>
    <xf numFmtId="171" fontId="95" fillId="0" borderId="48" xfId="3" applyNumberFormat="1" applyFont="1" applyFill="1" applyBorder="1" applyAlignment="1">
      <alignment horizontal="center" vertical="center" wrapText="1"/>
    </xf>
    <xf numFmtId="171" fontId="90" fillId="0" borderId="0" xfId="3" applyNumberFormat="1" applyFont="1"/>
    <xf numFmtId="171" fontId="93" fillId="0" borderId="55" xfId="3" applyNumberFormat="1" applyFont="1" applyFill="1" applyBorder="1" applyAlignment="1">
      <alignment horizontal="center" vertical="center" wrapText="1"/>
    </xf>
    <xf numFmtId="171" fontId="93" fillId="0" borderId="45" xfId="3" applyNumberFormat="1" applyFont="1" applyBorder="1" applyAlignment="1">
      <alignment horizontal="center" vertical="center" wrapText="1"/>
    </xf>
    <xf numFmtId="171" fontId="95" fillId="0" borderId="45" xfId="3" applyNumberFormat="1" applyFont="1" applyBorder="1" applyAlignment="1">
      <alignment horizontal="center" vertical="center" wrapText="1"/>
    </xf>
    <xf numFmtId="171" fontId="95" fillId="0" borderId="48" xfId="3" applyNumberFormat="1" applyFont="1" applyBorder="1" applyAlignment="1">
      <alignment horizontal="center" vertical="center" wrapText="1"/>
    </xf>
    <xf numFmtId="0" fontId="103" fillId="0" borderId="0" xfId="0" applyFont="1"/>
    <xf numFmtId="0" fontId="93" fillId="22" borderId="54" xfId="0" applyFont="1" applyFill="1" applyBorder="1" applyAlignment="1">
      <alignment horizontal="justify" vertical="center" wrapText="1"/>
    </xf>
    <xf numFmtId="171" fontId="93" fillId="22" borderId="45" xfId="3" applyNumberFormat="1" applyFont="1" applyFill="1" applyBorder="1" applyAlignment="1">
      <alignment horizontal="center" vertical="center" wrapText="1"/>
    </xf>
    <xf numFmtId="171" fontId="103" fillId="0" borderId="0" xfId="3" applyNumberFormat="1" applyFont="1"/>
    <xf numFmtId="0" fontId="100" fillId="0" borderId="54" xfId="0" applyFont="1" applyBorder="1" applyAlignment="1">
      <alignment horizontal="justify" vertical="center" wrapText="1"/>
    </xf>
    <xf numFmtId="171" fontId="100" fillId="0" borderId="45" xfId="3" applyNumberFormat="1" applyFont="1" applyFill="1" applyBorder="1" applyAlignment="1">
      <alignment horizontal="center" vertical="center" wrapText="1"/>
    </xf>
    <xf numFmtId="0" fontId="104" fillId="0" borderId="0" xfId="0" applyFont="1"/>
    <xf numFmtId="0" fontId="96" fillId="0" borderId="54" xfId="0" applyFont="1" applyBorder="1" applyAlignment="1">
      <alignment horizontal="justify" vertical="center" wrapText="1"/>
    </xf>
    <xf numFmtId="171" fontId="96" fillId="0" borderId="45" xfId="3" applyNumberFormat="1" applyFont="1" applyFill="1" applyBorder="1" applyAlignment="1">
      <alignment horizontal="center" vertical="center" wrapText="1"/>
    </xf>
    <xf numFmtId="171" fontId="91" fillId="0" borderId="0" xfId="3" applyNumberFormat="1" applyFont="1"/>
    <xf numFmtId="171" fontId="92" fillId="0" borderId="0" xfId="3" applyNumberFormat="1" applyFont="1"/>
    <xf numFmtId="171" fontId="91" fillId="0" borderId="51" xfId="3" applyNumberFormat="1" applyFont="1" applyFill="1" applyBorder="1" applyAlignment="1">
      <alignment horizontal="center" vertical="center" wrapText="1"/>
    </xf>
    <xf numFmtId="171" fontId="91" fillId="0" borderId="48" xfId="3" applyNumberFormat="1" applyFont="1" applyFill="1" applyBorder="1" applyAlignment="1">
      <alignment horizontal="center" vertical="center" wrapText="1"/>
    </xf>
    <xf numFmtId="171" fontId="106" fillId="0" borderId="45" xfId="3" applyNumberFormat="1" applyFont="1" applyFill="1" applyBorder="1" applyAlignment="1">
      <alignment horizontal="center" vertical="center" wrapText="1"/>
    </xf>
    <xf numFmtId="171" fontId="91" fillId="0" borderId="45" xfId="3" applyNumberFormat="1" applyFont="1" applyFill="1" applyBorder="1" applyAlignment="1">
      <alignment horizontal="center" vertical="center" wrapText="1"/>
    </xf>
    <xf numFmtId="171" fontId="106" fillId="0" borderId="48" xfId="3" applyNumberFormat="1" applyFont="1" applyFill="1" applyBorder="1" applyAlignment="1">
      <alignment horizontal="center" vertical="center" wrapText="1"/>
    </xf>
    <xf numFmtId="171" fontId="107" fillId="0" borderId="0" xfId="3" applyNumberFormat="1" applyFont="1"/>
    <xf numFmtId="0" fontId="60" fillId="0" borderId="0" xfId="0" applyFont="1"/>
    <xf numFmtId="0" fontId="66" fillId="2" borderId="49" xfId="0" applyFont="1" applyFill="1" applyBorder="1" applyAlignment="1">
      <alignment horizontal="center" vertical="top" readingOrder="1"/>
    </xf>
    <xf numFmtId="0" fontId="66" fillId="2" borderId="50" xfId="0" applyFont="1" applyFill="1" applyBorder="1" applyAlignment="1">
      <alignment horizontal="center" vertical="top" readingOrder="1"/>
    </xf>
    <xf numFmtId="0" fontId="66" fillId="2" borderId="51" xfId="0" applyFont="1" applyFill="1" applyBorder="1" applyAlignment="1">
      <alignment horizontal="center" vertical="top" readingOrder="1"/>
    </xf>
    <xf numFmtId="0" fontId="66" fillId="2" borderId="44" xfId="0" applyFont="1" applyFill="1" applyBorder="1" applyAlignment="1">
      <alignment horizontal="center" vertical="top" readingOrder="1"/>
    </xf>
    <xf numFmtId="0" fontId="66" fillId="2" borderId="12" xfId="0" applyFont="1" applyFill="1" applyBorder="1" applyAlignment="1">
      <alignment horizontal="center" vertical="top" readingOrder="1"/>
    </xf>
    <xf numFmtId="0" fontId="66" fillId="2" borderId="45" xfId="0" applyFont="1" applyFill="1" applyBorder="1" applyAlignment="1">
      <alignment horizontal="center" vertical="top" readingOrder="1"/>
    </xf>
    <xf numFmtId="164" fontId="69" fillId="2" borderId="12" xfId="0" applyNumberFormat="1" applyFont="1" applyFill="1" applyBorder="1" applyAlignment="1">
      <alignment horizontal="right" vertical="center" wrapText="1" readingOrder="1"/>
    </xf>
    <xf numFmtId="165" fontId="69" fillId="2" borderId="12" xfId="0" applyNumberFormat="1" applyFont="1" applyFill="1" applyBorder="1" applyAlignment="1">
      <alignment horizontal="left" vertical="center" wrapText="1" readingOrder="1"/>
    </xf>
    <xf numFmtId="0" fontId="66" fillId="0" borderId="12" xfId="0" applyFont="1" applyBorder="1" applyAlignment="1">
      <alignment wrapText="1"/>
    </xf>
    <xf numFmtId="0" fontId="66" fillId="2" borderId="12" xfId="0" applyFont="1" applyFill="1" applyBorder="1" applyAlignment="1">
      <alignment horizontal="right" vertical="top" readingOrder="1"/>
    </xf>
    <xf numFmtId="164" fontId="66" fillId="2" borderId="12" xfId="0" applyNumberFormat="1" applyFont="1" applyFill="1" applyBorder="1" applyAlignment="1">
      <alignment horizontal="right" vertical="top" readingOrder="1"/>
    </xf>
    <xf numFmtId="165" fontId="57" fillId="2" borderId="12" xfId="0" applyNumberFormat="1" applyFont="1" applyFill="1" applyBorder="1" applyAlignment="1">
      <alignment horizontal="left" vertical="center" wrapText="1" readingOrder="1"/>
    </xf>
    <xf numFmtId="164" fontId="57" fillId="2" borderId="12" xfId="0" applyNumberFormat="1" applyFont="1" applyFill="1" applyBorder="1" applyAlignment="1">
      <alignment horizontal="right" vertical="center" wrapText="1" readingOrder="1"/>
    </xf>
    <xf numFmtId="170" fontId="69" fillId="2" borderId="12" xfId="0" applyNumberFormat="1" applyFont="1" applyFill="1" applyBorder="1" applyAlignment="1">
      <alignment horizontal="right" vertical="center" wrapText="1" readingOrder="1"/>
    </xf>
    <xf numFmtId="0" fontId="66" fillId="0" borderId="12" xfId="0" applyFont="1" applyBorder="1" applyAlignment="1">
      <alignment horizontal="right" wrapText="1"/>
    </xf>
    <xf numFmtId="165" fontId="57" fillId="2" borderId="12" xfId="0" applyNumberFormat="1" applyFont="1" applyFill="1" applyBorder="1" applyAlignment="1">
      <alignment horizontal="right" vertical="center" wrapText="1" readingOrder="1"/>
    </xf>
    <xf numFmtId="170" fontId="57" fillId="2" borderId="12" xfId="0" applyNumberFormat="1" applyFont="1" applyFill="1" applyBorder="1" applyAlignment="1">
      <alignment horizontal="right" vertical="center" wrapText="1" readingOrder="1"/>
    </xf>
    <xf numFmtId="170" fontId="66" fillId="2" borderId="12" xfId="0" applyNumberFormat="1" applyFont="1" applyFill="1" applyBorder="1" applyAlignment="1">
      <alignment horizontal="center" vertical="top" readingOrder="1"/>
    </xf>
    <xf numFmtId="166" fontId="57" fillId="2" borderId="12" xfId="0" applyNumberFormat="1" applyFont="1" applyFill="1" applyBorder="1" applyAlignment="1">
      <alignment vertical="center" wrapText="1" readingOrder="1"/>
    </xf>
    <xf numFmtId="170" fontId="57" fillId="2" borderId="12" xfId="0" applyNumberFormat="1" applyFont="1" applyFill="1" applyBorder="1" applyAlignment="1">
      <alignment horizontal="right" wrapText="1" readingOrder="1"/>
    </xf>
    <xf numFmtId="165" fontId="69" fillId="2" borderId="45" xfId="0" applyNumberFormat="1" applyFont="1" applyFill="1" applyBorder="1" applyAlignment="1">
      <alignment horizontal="left" vertical="center" wrapText="1" readingOrder="1"/>
    </xf>
    <xf numFmtId="166" fontId="57" fillId="2" borderId="12" xfId="0" applyNumberFormat="1" applyFont="1" applyFill="1" applyBorder="1" applyAlignment="1">
      <alignment horizontal="left" vertical="center" wrapText="1" readingOrder="1"/>
    </xf>
    <xf numFmtId="164" fontId="66" fillId="0" borderId="12" xfId="0" applyNumberFormat="1" applyFont="1" applyBorder="1" applyAlignment="1">
      <alignment horizontal="right" wrapText="1"/>
    </xf>
    <xf numFmtId="166" fontId="57" fillId="2" borderId="12" xfId="0" applyNumberFormat="1" applyFont="1" applyFill="1" applyBorder="1" applyAlignment="1">
      <alignment horizontal="center" vertical="center" wrapText="1" readingOrder="1"/>
    </xf>
    <xf numFmtId="164" fontId="57" fillId="2" borderId="12" xfId="0" applyNumberFormat="1" applyFont="1" applyFill="1" applyBorder="1" applyAlignment="1">
      <alignment horizontal="left" vertical="center" wrapText="1" readingOrder="1"/>
    </xf>
    <xf numFmtId="166" fontId="69" fillId="2" borderId="12" xfId="0" applyNumberFormat="1" applyFont="1" applyFill="1" applyBorder="1" applyAlignment="1">
      <alignment horizontal="right" vertical="center" wrapText="1" readingOrder="1"/>
    </xf>
    <xf numFmtId="166" fontId="57" fillId="2" borderId="12" xfId="0" applyNumberFormat="1" applyFont="1" applyFill="1" applyBorder="1" applyAlignment="1">
      <alignment horizontal="right" vertical="center" wrapText="1" readingOrder="1"/>
    </xf>
    <xf numFmtId="0" fontId="61" fillId="0" borderId="12" xfId="0" applyFont="1" applyBorder="1" applyAlignment="1">
      <alignment horizontal="left" vertical="center" wrapText="1" readingOrder="1"/>
    </xf>
    <xf numFmtId="0" fontId="66" fillId="2" borderId="56" xfId="0" applyFont="1" applyFill="1" applyBorder="1" applyAlignment="1">
      <alignment horizontal="center" vertical="top" readingOrder="1"/>
    </xf>
    <xf numFmtId="0" fontId="66" fillId="2" borderId="2" xfId="0" applyFont="1" applyFill="1" applyBorder="1" applyAlignment="1">
      <alignment horizontal="center" vertical="top" readingOrder="1"/>
    </xf>
    <xf numFmtId="0" fontId="66" fillId="2" borderId="57" xfId="0" applyFont="1" applyFill="1" applyBorder="1" applyAlignment="1">
      <alignment horizontal="center" vertical="top" readingOrder="1"/>
    </xf>
    <xf numFmtId="0" fontId="66" fillId="0" borderId="44" xfId="0" applyFont="1" applyBorder="1" applyAlignment="1">
      <alignment wrapText="1"/>
    </xf>
    <xf numFmtId="0" fontId="66" fillId="0" borderId="45" xfId="0" applyFont="1" applyBorder="1" applyAlignment="1">
      <alignment wrapText="1"/>
    </xf>
    <xf numFmtId="0" fontId="66" fillId="0" borderId="46" xfId="0" applyFont="1" applyBorder="1" applyAlignment="1">
      <alignment wrapText="1"/>
    </xf>
    <xf numFmtId="0" fontId="66" fillId="0" borderId="47" xfId="0" applyFont="1" applyBorder="1" applyAlignment="1">
      <alignment wrapText="1"/>
    </xf>
    <xf numFmtId="0" fontId="66" fillId="0" borderId="48" xfId="0" applyFont="1" applyBorder="1" applyAlignment="1">
      <alignment wrapText="1"/>
    </xf>
    <xf numFmtId="0" fontId="59" fillId="2" borderId="12" xfId="0" applyFont="1" applyFill="1" applyBorder="1" applyAlignment="1">
      <alignment horizontal="center" vertical="center" wrapText="1" readingOrder="1"/>
    </xf>
    <xf numFmtId="0" fontId="59" fillId="2" borderId="12" xfId="0" applyFont="1" applyFill="1" applyBorder="1" applyAlignment="1">
      <alignment horizontal="left" vertical="center" wrapText="1" readingOrder="1"/>
    </xf>
    <xf numFmtId="166" fontId="75" fillId="0" borderId="10" xfId="0" applyNumberFormat="1" applyFont="1" applyBorder="1" applyAlignment="1">
      <alignment horizontal="left" vertical="center" wrapText="1"/>
    </xf>
    <xf numFmtId="166" fontId="72" fillId="0" borderId="10" xfId="0" applyNumberFormat="1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top" readingOrder="1"/>
    </xf>
    <xf numFmtId="0" fontId="13" fillId="2" borderId="12" xfId="0" applyFont="1" applyFill="1" applyBorder="1" applyAlignment="1">
      <alignment horizontal="left" vertical="center" wrapText="1" readingOrder="1"/>
    </xf>
    <xf numFmtId="0" fontId="108" fillId="0" borderId="0" xfId="0" applyFont="1"/>
    <xf numFmtId="0" fontId="109" fillId="20" borderId="58" xfId="1" applyFont="1" applyFill="1" applyBorder="1" applyAlignment="1">
      <alignment horizontal="center" vertical="center"/>
    </xf>
    <xf numFmtId="0" fontId="109" fillId="20" borderId="59" xfId="1" applyFont="1" applyFill="1" applyBorder="1" applyAlignment="1">
      <alignment horizontal="center" vertical="center" wrapText="1"/>
    </xf>
    <xf numFmtId="0" fontId="109" fillId="20" borderId="43" xfId="1" applyFont="1" applyFill="1" applyBorder="1" applyAlignment="1">
      <alignment horizontal="center" vertical="center" wrapText="1"/>
    </xf>
    <xf numFmtId="0" fontId="109" fillId="20" borderId="60" xfId="1" applyFont="1" applyFill="1" applyBorder="1" applyAlignment="1">
      <alignment horizontal="center" vertical="center" wrapText="1"/>
    </xf>
    <xf numFmtId="0" fontId="109" fillId="20" borderId="61" xfId="1" applyFont="1" applyFill="1" applyBorder="1" applyAlignment="1">
      <alignment horizontal="center" vertical="center" wrapText="1"/>
    </xf>
    <xf numFmtId="0" fontId="110" fillId="20" borderId="61" xfId="1" applyFont="1" applyFill="1" applyBorder="1" applyAlignment="1">
      <alignment horizontal="left" vertical="center" wrapText="1"/>
    </xf>
    <xf numFmtId="0" fontId="110" fillId="20" borderId="61" xfId="1" applyFont="1" applyFill="1" applyBorder="1" applyAlignment="1">
      <alignment horizontal="center" vertical="center" wrapText="1"/>
    </xf>
    <xf numFmtId="0" fontId="109" fillId="20" borderId="61" xfId="1" applyFont="1" applyFill="1" applyBorder="1" applyAlignment="1">
      <alignment horizontal="center" vertical="center"/>
    </xf>
    <xf numFmtId="0" fontId="109" fillId="20" borderId="62" xfId="1" applyFont="1" applyFill="1" applyBorder="1" applyAlignment="1">
      <alignment horizontal="center" vertical="center" wrapText="1"/>
    </xf>
    <xf numFmtId="0" fontId="103" fillId="0" borderId="15" xfId="0" applyFont="1" applyBorder="1" applyAlignment="1">
      <alignment wrapText="1"/>
    </xf>
    <xf numFmtId="0" fontId="90" fillId="0" borderId="23" xfId="0" applyFont="1" applyBorder="1" applyAlignment="1">
      <alignment horizontal="justify" wrapText="1"/>
    </xf>
    <xf numFmtId="49" fontId="30" fillId="0" borderId="64" xfId="0" applyNumberFormat="1" applyFont="1" applyBorder="1" applyAlignment="1">
      <alignment horizontal="center" vertical="center" wrapText="1"/>
    </xf>
    <xf numFmtId="16" fontId="31" fillId="0" borderId="65" xfId="0" applyNumberFormat="1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left" vertical="center" wrapText="1"/>
    </xf>
    <xf numFmtId="0" fontId="111" fillId="0" borderId="67" xfId="0" applyFont="1" applyBorder="1"/>
    <xf numFmtId="0" fontId="108" fillId="0" borderId="67" xfId="0" applyFont="1" applyBorder="1"/>
    <xf numFmtId="0" fontId="0" fillId="0" borderId="67" xfId="0" applyBorder="1"/>
    <xf numFmtId="0" fontId="0" fillId="0" borderId="68" xfId="0" applyBorder="1"/>
    <xf numFmtId="0" fontId="28" fillId="0" borderId="0" xfId="0" applyFont="1"/>
    <xf numFmtId="0" fontId="53" fillId="0" borderId="0" xfId="0" applyFont="1"/>
    <xf numFmtId="0" fontId="27" fillId="0" borderId="12" xfId="0" applyFont="1" applyBorder="1"/>
    <xf numFmtId="0" fontId="108" fillId="0" borderId="12" xfId="0" applyFont="1" applyBorder="1"/>
    <xf numFmtId="0" fontId="0" fillId="0" borderId="12" xfId="0" applyBorder="1"/>
    <xf numFmtId="0" fontId="90" fillId="0" borderId="15" xfId="0" applyFont="1" applyBorder="1" applyAlignment="1">
      <alignment wrapText="1"/>
    </xf>
    <xf numFmtId="14" fontId="90" fillId="0" borderId="15" xfId="0" applyNumberFormat="1" applyFont="1" applyBorder="1" applyAlignment="1">
      <alignment wrapText="1"/>
    </xf>
    <xf numFmtId="0" fontId="90" fillId="0" borderId="78" xfId="0" applyFont="1" applyBorder="1" applyAlignment="1">
      <alignment horizontal="justify" wrapText="1"/>
    </xf>
    <xf numFmtId="173" fontId="90" fillId="0" borderId="23" xfId="0" applyNumberFormat="1" applyFont="1" applyBorder="1" applyAlignment="1">
      <alignment horizontal="justify" wrapText="1"/>
    </xf>
    <xf numFmtId="4" fontId="0" fillId="0" borderId="0" xfId="0" applyNumberFormat="1"/>
    <xf numFmtId="0" fontId="4" fillId="24" borderId="1" xfId="0" applyFont="1" applyFill="1" applyBorder="1" applyAlignment="1">
      <alignment horizontal="left" vertical="top"/>
    </xf>
    <xf numFmtId="168" fontId="47" fillId="25" borderId="0" xfId="0" applyNumberFormat="1" applyFont="1" applyFill="1" applyAlignment="1">
      <alignment horizontal="right" vertical="top"/>
    </xf>
    <xf numFmtId="0" fontId="0" fillId="25" borderId="0" xfId="0" applyFill="1"/>
    <xf numFmtId="43" fontId="0" fillId="0" borderId="0" xfId="3" applyFont="1"/>
    <xf numFmtId="3" fontId="61" fillId="0" borderId="12" xfId="0" applyNumberFormat="1" applyFont="1" applyBorder="1"/>
    <xf numFmtId="0" fontId="58" fillId="2" borderId="12" xfId="0" applyFont="1" applyFill="1" applyBorder="1" applyAlignment="1">
      <alignment horizontal="center" vertical="center" wrapText="1" readingOrder="1"/>
    </xf>
    <xf numFmtId="0" fontId="80" fillId="0" borderId="12" xfId="0" applyFont="1" applyBorder="1"/>
    <xf numFmtId="3" fontId="80" fillId="0" borderId="12" xfId="0" applyNumberFormat="1" applyFont="1" applyBorder="1"/>
    <xf numFmtId="43" fontId="80" fillId="0" borderId="12" xfId="3" applyFont="1" applyBorder="1"/>
    <xf numFmtId="0" fontId="58" fillId="2" borderId="12" xfId="0" applyFont="1" applyFill="1" applyBorder="1" applyAlignment="1">
      <alignment horizontal="left" vertical="center" wrapText="1" readingOrder="1"/>
    </xf>
    <xf numFmtId="0" fontId="80" fillId="0" borderId="0" xfId="0" applyFont="1"/>
    <xf numFmtId="4" fontId="61" fillId="0" borderId="12" xfId="0" applyNumberFormat="1" applyFont="1" applyBorder="1"/>
    <xf numFmtId="43" fontId="7" fillId="0" borderId="0" xfId="3" applyFont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31" fillId="0" borderId="65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68" fillId="0" borderId="12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0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49" fontId="61" fillId="0" borderId="42" xfId="3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3" fillId="20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vertical="center"/>
    </xf>
    <xf numFmtId="9" fontId="0" fillId="0" borderId="42" xfId="7" applyFont="1" applyBorder="1" applyAlignment="1">
      <alignment vertical="center" wrapText="1"/>
    </xf>
    <xf numFmtId="0" fontId="0" fillId="22" borderId="42" xfId="0" applyFill="1" applyBorder="1" applyAlignment="1">
      <alignment horizontal="center" vertical="center"/>
    </xf>
    <xf numFmtId="0" fontId="0" fillId="22" borderId="42" xfId="0" applyFill="1" applyBorder="1" applyAlignment="1">
      <alignment vertical="center" wrapText="1"/>
    </xf>
    <xf numFmtId="0" fontId="0" fillId="22" borderId="42" xfId="0" applyFill="1" applyBorder="1" applyAlignment="1">
      <alignment vertical="center"/>
    </xf>
    <xf numFmtId="0" fontId="0" fillId="22" borderId="42" xfId="0" applyFill="1" applyBorder="1" applyAlignment="1">
      <alignment horizontal="left" vertical="center"/>
    </xf>
    <xf numFmtId="9" fontId="0" fillId="22" borderId="42" xfId="0" applyNumberFormat="1" applyFill="1" applyBorder="1" applyAlignment="1">
      <alignment vertical="center"/>
    </xf>
    <xf numFmtId="9" fontId="0" fillId="22" borderId="42" xfId="7" applyFont="1" applyFill="1" applyBorder="1" applyAlignment="1">
      <alignment vertical="center" wrapText="1"/>
    </xf>
    <xf numFmtId="9" fontId="0" fillId="0" borderId="42" xfId="0" applyNumberFormat="1" applyBorder="1" applyAlignment="1">
      <alignment vertical="center"/>
    </xf>
    <xf numFmtId="9" fontId="0" fillId="0" borderId="42" xfId="7" applyFont="1" applyFill="1" applyBorder="1" applyAlignment="1">
      <alignment vertical="center" wrapText="1"/>
    </xf>
    <xf numFmtId="9" fontId="0" fillId="22" borderId="42" xfId="7" applyFont="1" applyFill="1" applyBorder="1" applyAlignment="1">
      <alignment vertical="center"/>
    </xf>
    <xf numFmtId="9" fontId="0" fillId="0" borderId="42" xfId="7" applyFont="1" applyFill="1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 wrapText="1"/>
    </xf>
    <xf numFmtId="9" fontId="0" fillId="0" borderId="42" xfId="0" applyNumberFormat="1" applyBorder="1" applyAlignment="1">
      <alignment horizontal="right" vertical="center"/>
    </xf>
    <xf numFmtId="0" fontId="9" fillId="22" borderId="42" xfId="0" applyFont="1" applyFill="1" applyBorder="1" applyAlignment="1">
      <alignment vertical="center" wrapText="1"/>
    </xf>
    <xf numFmtId="10" fontId="0" fillId="0" borderId="42" xfId="0" applyNumberFormat="1" applyBorder="1" applyAlignment="1">
      <alignment vertical="center"/>
    </xf>
    <xf numFmtId="171" fontId="0" fillId="0" borderId="42" xfId="0" applyNumberFormat="1" applyBorder="1" applyAlignment="1">
      <alignment vertical="center"/>
    </xf>
    <xf numFmtId="9" fontId="0" fillId="0" borderId="42" xfId="7" applyFont="1" applyBorder="1" applyAlignment="1">
      <alignment vertical="center"/>
    </xf>
    <xf numFmtId="9" fontId="0" fillId="0" borderId="42" xfId="0" applyNumberFormat="1" applyBorder="1" applyAlignment="1">
      <alignment horizontal="right" vertical="center" wrapText="1"/>
    </xf>
    <xf numFmtId="10" fontId="0" fillId="0" borderId="42" xfId="7" applyNumberFormat="1" applyFont="1" applyBorder="1" applyAlignment="1">
      <alignment vertical="center" wrapText="1"/>
    </xf>
    <xf numFmtId="0" fontId="102" fillId="0" borderId="12" xfId="0" applyFont="1" applyBorder="1"/>
    <xf numFmtId="0" fontId="76" fillId="0" borderId="12" xfId="0" applyFont="1" applyBorder="1" applyAlignment="1">
      <alignment vertical="top"/>
    </xf>
    <xf numFmtId="0" fontId="103" fillId="0" borderId="63" xfId="0" applyFont="1" applyBorder="1" applyAlignment="1">
      <alignment horizontal="center" wrapText="1"/>
    </xf>
    <xf numFmtId="170" fontId="13" fillId="2" borderId="12" xfId="8" applyNumberFormat="1" applyFont="1" applyFill="1" applyAlignment="1">
      <alignment horizontal="right" vertical="center" wrapText="1" readingOrder="1"/>
    </xf>
    <xf numFmtId="170" fontId="52" fillId="0" borderId="12" xfId="8" applyNumberFormat="1" applyFont="1"/>
    <xf numFmtId="166" fontId="13" fillId="2" borderId="12" xfId="8" applyNumberFormat="1" applyFont="1" applyFill="1" applyAlignment="1">
      <alignment horizontal="right" vertical="center" wrapText="1" readingOrder="1"/>
    </xf>
    <xf numFmtId="166" fontId="52" fillId="0" borderId="12" xfId="8" applyNumberFormat="1" applyFont="1"/>
    <xf numFmtId="1" fontId="75" fillId="0" borderId="0" xfId="0" applyNumberFormat="1" applyFont="1"/>
    <xf numFmtId="43" fontId="36" fillId="8" borderId="42" xfId="0" applyNumberFormat="1" applyFont="1" applyFill="1" applyBorder="1" applyAlignment="1">
      <alignment horizontal="center" vertical="center"/>
    </xf>
    <xf numFmtId="43" fontId="29" fillId="2" borderId="42" xfId="0" applyNumberFormat="1" applyFont="1" applyFill="1" applyBorder="1" applyAlignment="1">
      <alignment vertical="center"/>
    </xf>
    <xf numFmtId="43" fontId="27" fillId="0" borderId="42" xfId="0" applyNumberFormat="1" applyFont="1" applyBorder="1" applyAlignment="1">
      <alignment horizontal="right" wrapText="1"/>
    </xf>
    <xf numFmtId="43" fontId="35" fillId="0" borderId="0" xfId="0" applyNumberFormat="1" applyFont="1"/>
    <xf numFmtId="43" fontId="0" fillId="0" borderId="0" xfId="0" applyNumberFormat="1"/>
    <xf numFmtId="0" fontId="120" fillId="0" borderId="12" xfId="14"/>
    <xf numFmtId="0" fontId="89" fillId="2" borderId="12" xfId="14" applyFont="1" applyFill="1" applyAlignment="1">
      <alignment vertical="center"/>
    </xf>
    <xf numFmtId="0" fontId="5" fillId="0" borderId="12" xfId="14" applyFont="1"/>
    <xf numFmtId="0" fontId="123" fillId="8" borderId="23" xfId="14" applyFont="1" applyFill="1" applyBorder="1" applyAlignment="1">
      <alignment horizontal="center" vertical="center"/>
    </xf>
    <xf numFmtId="0" fontId="123" fillId="8" borderId="24" xfId="14" applyFont="1" applyFill="1" applyBorder="1" applyAlignment="1">
      <alignment horizontal="center" vertical="center"/>
    </xf>
    <xf numFmtId="0" fontId="5" fillId="2" borderId="17" xfId="14" applyFont="1" applyFill="1" applyBorder="1"/>
    <xf numFmtId="0" fontId="19" fillId="2" borderId="12" xfId="14" applyFont="1" applyFill="1" applyAlignment="1">
      <alignment vertical="center"/>
    </xf>
    <xf numFmtId="0" fontId="124" fillId="0" borderId="42" xfId="14" applyFont="1" applyBorder="1" applyAlignment="1">
      <alignment horizontal="center"/>
    </xf>
    <xf numFmtId="0" fontId="125" fillId="0" borderId="79" xfId="14" applyFont="1" applyBorder="1" applyAlignment="1">
      <alignment horizontal="left"/>
    </xf>
    <xf numFmtId="167" fontId="4" fillId="0" borderId="15" xfId="14" applyNumberFormat="1" applyFont="1" applyBorder="1" applyAlignment="1">
      <alignment horizontal="center" vertical="center"/>
    </xf>
    <xf numFmtId="0" fontId="124" fillId="0" borderId="79" xfId="14" applyFont="1" applyBorder="1" applyAlignment="1">
      <alignment horizontal="left"/>
    </xf>
    <xf numFmtId="0" fontId="126" fillId="0" borderId="42" xfId="14" applyFont="1" applyBorder="1" applyAlignment="1">
      <alignment vertical="center"/>
    </xf>
    <xf numFmtId="0" fontId="60" fillId="0" borderId="42" xfId="14" applyFont="1" applyBorder="1" applyAlignment="1">
      <alignment vertical="center"/>
    </xf>
    <xf numFmtId="1" fontId="124" fillId="0" borderId="42" xfId="10" applyNumberFormat="1" applyFont="1" applyBorder="1" applyAlignment="1">
      <alignment horizontal="center"/>
    </xf>
    <xf numFmtId="0" fontId="60" fillId="0" borderId="42" xfId="14" applyFont="1" applyBorder="1"/>
    <xf numFmtId="0" fontId="121" fillId="0" borderId="42" xfId="14" applyFont="1" applyBorder="1" applyAlignment="1">
      <alignment horizontal="center"/>
    </xf>
    <xf numFmtId="0" fontId="127" fillId="0" borderId="42" xfId="14" applyFont="1" applyBorder="1" applyAlignment="1">
      <alignment horizontal="center"/>
    </xf>
    <xf numFmtId="0" fontId="125" fillId="0" borderId="12" xfId="14" applyFont="1" applyAlignment="1">
      <alignment horizontal="left"/>
    </xf>
    <xf numFmtId="0" fontId="124" fillId="0" borderId="12" xfId="14" applyFont="1" applyAlignment="1">
      <alignment horizontal="left"/>
    </xf>
    <xf numFmtId="0" fontId="128" fillId="8" borderId="24" xfId="14" applyFont="1" applyFill="1" applyBorder="1" applyAlignment="1">
      <alignment horizontal="center" vertical="center" wrapText="1"/>
    </xf>
    <xf numFmtId="49" fontId="129" fillId="0" borderId="0" xfId="0" applyNumberFormat="1" applyFont="1" applyAlignment="1">
      <alignment horizontal="left" vertical="top"/>
    </xf>
    <xf numFmtId="4" fontId="129" fillId="0" borderId="0" xfId="0" applyNumberFormat="1" applyFont="1" applyAlignment="1">
      <alignment horizontal="right" vertical="top"/>
    </xf>
    <xf numFmtId="0" fontId="129" fillId="0" borderId="0" xfId="0" applyFont="1" applyAlignment="1">
      <alignment horizontal="left" vertical="top"/>
    </xf>
    <xf numFmtId="0" fontId="52" fillId="0" borderId="0" xfId="0" applyFont="1"/>
    <xf numFmtId="49" fontId="130" fillId="2" borderId="1" xfId="0" applyNumberFormat="1" applyFont="1" applyFill="1" applyBorder="1" applyAlignment="1">
      <alignment horizontal="left" vertical="top"/>
    </xf>
    <xf numFmtId="49" fontId="130" fillId="3" borderId="1" xfId="0" applyNumberFormat="1" applyFont="1" applyFill="1" applyBorder="1" applyAlignment="1">
      <alignment horizontal="left" vertical="top"/>
    </xf>
    <xf numFmtId="0" fontId="130" fillId="3" borderId="1" xfId="0" applyFont="1" applyFill="1" applyBorder="1" applyAlignment="1">
      <alignment horizontal="left" vertical="top"/>
    </xf>
    <xf numFmtId="49" fontId="131" fillId="0" borderId="12" xfId="1" applyNumberFormat="1" applyFont="1" applyAlignment="1">
      <alignment horizontal="left" vertical="top"/>
    </xf>
    <xf numFmtId="0" fontId="130" fillId="3" borderId="12" xfId="0" applyFont="1" applyFill="1" applyBorder="1" applyAlignment="1">
      <alignment horizontal="left" vertical="top"/>
    </xf>
    <xf numFmtId="49" fontId="131" fillId="18" borderId="12" xfId="1" applyNumberFormat="1" applyFont="1" applyFill="1" applyAlignment="1">
      <alignment horizontal="left" vertical="top"/>
    </xf>
    <xf numFmtId="49" fontId="132" fillId="18" borderId="12" xfId="1" applyNumberFormat="1" applyFont="1" applyFill="1" applyAlignment="1">
      <alignment horizontal="left" vertical="top"/>
    </xf>
    <xf numFmtId="0" fontId="130" fillId="23" borderId="1" xfId="0" applyFont="1" applyFill="1" applyBorder="1" applyAlignment="1">
      <alignment horizontal="left" vertical="top"/>
    </xf>
    <xf numFmtId="49" fontId="133" fillId="3" borderId="1" xfId="0" applyNumberFormat="1" applyFont="1" applyFill="1" applyBorder="1" applyAlignment="1">
      <alignment horizontal="left" vertical="top"/>
    </xf>
    <xf numFmtId="4" fontId="134" fillId="0" borderId="0" xfId="0" applyNumberFormat="1" applyFont="1" applyAlignment="1">
      <alignment horizontal="right" vertical="top"/>
    </xf>
    <xf numFmtId="0" fontId="134" fillId="0" borderId="0" xfId="0" applyFont="1" applyAlignment="1">
      <alignment horizontal="left" vertical="top"/>
    </xf>
    <xf numFmtId="4" fontId="129" fillId="18" borderId="0" xfId="0" applyNumberFormat="1" applyFont="1" applyFill="1" applyAlignment="1">
      <alignment horizontal="right" vertical="top"/>
    </xf>
    <xf numFmtId="0" fontId="129" fillId="18" borderId="0" xfId="0" applyFont="1" applyFill="1" applyAlignment="1">
      <alignment horizontal="left" vertical="top"/>
    </xf>
    <xf numFmtId="43" fontId="4" fillId="2" borderId="1" xfId="3" applyFont="1" applyFill="1" applyBorder="1" applyAlignment="1">
      <alignment horizontal="right" vertical="top"/>
    </xf>
    <xf numFmtId="43" fontId="47" fillId="0" borderId="0" xfId="3" applyFont="1" applyAlignment="1">
      <alignment horizontal="right" vertical="top"/>
    </xf>
    <xf numFmtId="174" fontId="0" fillId="0" borderId="0" xfId="0" applyNumberFormat="1"/>
    <xf numFmtId="43" fontId="23" fillId="0" borderId="0" xfId="3" applyFont="1" applyAlignment="1">
      <alignment wrapText="1"/>
    </xf>
    <xf numFmtId="43" fontId="7" fillId="0" borderId="0" xfId="0" applyNumberFormat="1" applyFont="1" applyAlignment="1">
      <alignment wrapText="1"/>
    </xf>
    <xf numFmtId="170" fontId="9" fillId="0" borderId="12" xfId="0" applyNumberFormat="1" applyFont="1" applyBorder="1"/>
    <xf numFmtId="0" fontId="67" fillId="2" borderId="12" xfId="0" applyFont="1" applyFill="1" applyBorder="1" applyAlignment="1">
      <alignment horizontal="left" vertical="center" wrapText="1" readingOrder="1"/>
    </xf>
    <xf numFmtId="0" fontId="59" fillId="2" borderId="14" xfId="0" applyFont="1" applyFill="1" applyBorder="1" applyAlignment="1">
      <alignment horizontal="left" vertical="center" wrapText="1" readingOrder="1"/>
    </xf>
    <xf numFmtId="0" fontId="34" fillId="0" borderId="41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center" vertical="center" wrapText="1"/>
    </xf>
    <xf numFmtId="164" fontId="34" fillId="0" borderId="41" xfId="0" applyNumberFormat="1" applyFont="1" applyBorder="1" applyAlignment="1">
      <alignment horizontal="center" vertical="center"/>
    </xf>
    <xf numFmtId="0" fontId="136" fillId="0" borderId="0" xfId="0" applyFont="1"/>
    <xf numFmtId="0" fontId="138" fillId="0" borderId="0" xfId="0" applyFont="1"/>
    <xf numFmtId="4" fontId="138" fillId="0" borderId="0" xfId="0" applyNumberFormat="1" applyFont="1"/>
    <xf numFmtId="43" fontId="138" fillId="0" borderId="0" xfId="3" applyFont="1"/>
    <xf numFmtId="0" fontId="139" fillId="25" borderId="0" xfId="0" applyFont="1" applyFill="1"/>
    <xf numFmtId="4" fontId="139" fillId="25" borderId="0" xfId="0" applyNumberFormat="1" applyFont="1" applyFill="1"/>
    <xf numFmtId="43" fontId="139" fillId="25" borderId="0" xfId="3" applyFont="1" applyFill="1"/>
    <xf numFmtId="43" fontId="136" fillId="0" borderId="0" xfId="0" applyNumberFormat="1" applyFont="1"/>
    <xf numFmtId="4" fontId="136" fillId="0" borderId="0" xfId="0" applyNumberFormat="1" applyFont="1"/>
    <xf numFmtId="0" fontId="139" fillId="18" borderId="0" xfId="0" applyFont="1" applyFill="1"/>
    <xf numFmtId="4" fontId="139" fillId="18" borderId="0" xfId="0" applyNumberFormat="1" applyFont="1" applyFill="1"/>
    <xf numFmtId="0" fontId="140" fillId="0" borderId="0" xfId="0" applyFont="1"/>
    <xf numFmtId="4" fontId="140" fillId="0" borderId="0" xfId="0" applyNumberFormat="1" applyFont="1"/>
    <xf numFmtId="43" fontId="139" fillId="18" borderId="0" xfId="3" applyFont="1" applyFill="1"/>
    <xf numFmtId="0" fontId="139" fillId="0" borderId="0" xfId="0" applyFont="1"/>
    <xf numFmtId="4" fontId="139" fillId="0" borderId="0" xfId="0" applyNumberFormat="1" applyFont="1"/>
    <xf numFmtId="0" fontId="0" fillId="28" borderId="0" xfId="0" applyFill="1"/>
    <xf numFmtId="4" fontId="135" fillId="28" borderId="0" xfId="0" applyNumberFormat="1" applyFont="1" applyFill="1"/>
    <xf numFmtId="0" fontId="135" fillId="28" borderId="0" xfId="0" applyFont="1" applyFill="1"/>
    <xf numFmtId="0" fontId="141" fillId="18" borderId="0" xfId="0" applyFont="1" applyFill="1"/>
    <xf numFmtId="4" fontId="141" fillId="18" borderId="0" xfId="0" applyNumberFormat="1" applyFont="1" applyFill="1"/>
    <xf numFmtId="0" fontId="141" fillId="0" borderId="0" xfId="0" applyFont="1"/>
    <xf numFmtId="4" fontId="141" fillId="0" borderId="0" xfId="0" applyNumberFormat="1" applyFont="1"/>
    <xf numFmtId="0" fontId="130" fillId="18" borderId="12" xfId="0" applyFont="1" applyFill="1" applyBorder="1" applyAlignment="1">
      <alignment horizontal="left" vertical="top"/>
    </xf>
    <xf numFmtId="0" fontId="4" fillId="18" borderId="1" xfId="0" applyFont="1" applyFill="1" applyBorder="1" applyAlignment="1">
      <alignment horizontal="left" vertical="top"/>
    </xf>
    <xf numFmtId="49" fontId="4" fillId="18" borderId="1" xfId="0" applyNumberFormat="1" applyFont="1" applyFill="1" applyBorder="1" applyAlignment="1">
      <alignment horizontal="left" vertical="top"/>
    </xf>
    <xf numFmtId="43" fontId="4" fillId="18" borderId="1" xfId="3" applyFont="1" applyFill="1" applyBorder="1" applyAlignment="1">
      <alignment horizontal="right" vertical="top"/>
    </xf>
    <xf numFmtId="43" fontId="4" fillId="18" borderId="1" xfId="3" applyFont="1" applyFill="1" applyBorder="1" applyAlignment="1">
      <alignment horizontal="left" vertical="top"/>
    </xf>
    <xf numFmtId="43" fontId="5" fillId="18" borderId="1" xfId="3" applyFont="1" applyFill="1" applyBorder="1" applyAlignment="1">
      <alignment horizontal="left" vertical="top"/>
    </xf>
    <xf numFmtId="0" fontId="31" fillId="0" borderId="32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wrapText="1"/>
    </xf>
    <xf numFmtId="0" fontId="48" fillId="0" borderId="42" xfId="1" applyFont="1" applyBorder="1" applyAlignment="1">
      <alignment horizontal="left" vertical="top"/>
    </xf>
    <xf numFmtId="0" fontId="47" fillId="0" borderId="42" xfId="1" applyFont="1" applyBorder="1" applyAlignment="1">
      <alignment horizontal="left" vertical="top"/>
    </xf>
    <xf numFmtId="4" fontId="47" fillId="0" borderId="42" xfId="1" applyNumberFormat="1" applyFont="1" applyBorder="1" applyAlignment="1">
      <alignment horizontal="right" vertical="top"/>
    </xf>
    <xf numFmtId="43" fontId="48" fillId="18" borderId="12" xfId="3" applyFont="1" applyFill="1" applyBorder="1" applyAlignment="1">
      <alignment horizontal="left" vertical="top"/>
    </xf>
    <xf numFmtId="43" fontId="48" fillId="18" borderId="12" xfId="3" applyFont="1" applyFill="1" applyBorder="1" applyAlignment="1">
      <alignment horizontal="right" vertical="top"/>
    </xf>
    <xf numFmtId="4" fontId="48" fillId="0" borderId="42" xfId="1" applyNumberFormat="1" applyFont="1" applyBorder="1" applyAlignment="1">
      <alignment horizontal="right" vertical="top"/>
    </xf>
    <xf numFmtId="43" fontId="48" fillId="0" borderId="42" xfId="3" applyFont="1" applyBorder="1" applyAlignment="1">
      <alignment horizontal="left" vertical="top"/>
    </xf>
    <xf numFmtId="0" fontId="66" fillId="2" borderId="14" xfId="0" applyFont="1" applyFill="1" applyBorder="1" applyAlignment="1">
      <alignment horizontal="center" vertical="top" readingOrder="1"/>
    </xf>
    <xf numFmtId="0" fontId="66" fillId="2" borderId="6" xfId="0" applyFont="1" applyFill="1" applyBorder="1" applyAlignment="1">
      <alignment horizontal="center" vertical="top" readingOrder="1"/>
    </xf>
    <xf numFmtId="0" fontId="66" fillId="2" borderId="10" xfId="0" applyFont="1" applyFill="1" applyBorder="1" applyAlignment="1">
      <alignment horizontal="center" vertical="top" readingOrder="1"/>
    </xf>
    <xf numFmtId="0" fontId="66" fillId="2" borderId="5" xfId="0" applyFont="1" applyFill="1" applyBorder="1" applyAlignment="1">
      <alignment horizontal="center" vertical="top" readingOrder="1"/>
    </xf>
    <xf numFmtId="0" fontId="67" fillId="2" borderId="14" xfId="0" applyFont="1" applyFill="1" applyBorder="1" applyAlignment="1">
      <alignment horizontal="right" vertical="center" wrapText="1" readingOrder="1"/>
    </xf>
    <xf numFmtId="0" fontId="66" fillId="2" borderId="11" xfId="0" applyFont="1" applyFill="1" applyBorder="1" applyAlignment="1">
      <alignment horizontal="center" vertical="top" readingOrder="1"/>
    </xf>
    <xf numFmtId="165" fontId="70" fillId="2" borderId="12" xfId="0" applyNumberFormat="1" applyFont="1" applyFill="1" applyBorder="1" applyAlignment="1">
      <alignment horizontal="right" vertical="center" wrapText="1" readingOrder="1"/>
    </xf>
    <xf numFmtId="169" fontId="57" fillId="2" borderId="12" xfId="0" applyNumberFormat="1" applyFont="1" applyFill="1" applyBorder="1" applyAlignment="1">
      <alignment horizontal="right" vertical="center" wrapText="1" readingOrder="1"/>
    </xf>
    <xf numFmtId="165" fontId="70" fillId="2" borderId="12" xfId="0" applyNumberFormat="1" applyFont="1" applyFill="1" applyBorder="1" applyAlignment="1">
      <alignment horizontal="left" vertical="center" wrapText="1" readingOrder="1"/>
    </xf>
    <xf numFmtId="170" fontId="69" fillId="2" borderId="12" xfId="0" applyNumberFormat="1" applyFont="1" applyFill="1" applyBorder="1" applyAlignment="1">
      <alignment vertical="center" wrapText="1"/>
    </xf>
    <xf numFmtId="170" fontId="71" fillId="2" borderId="12" xfId="0" applyNumberFormat="1" applyFont="1" applyFill="1" applyBorder="1" applyAlignment="1">
      <alignment horizontal="right" vertical="center" readingOrder="1"/>
    </xf>
    <xf numFmtId="170" fontId="70" fillId="2" borderId="12" xfId="0" applyNumberFormat="1" applyFont="1" applyFill="1" applyBorder="1" applyAlignment="1">
      <alignment horizontal="right" vertical="center" wrapText="1" readingOrder="1"/>
    </xf>
    <xf numFmtId="165" fontId="59" fillId="2" borderId="12" xfId="0" applyNumberFormat="1" applyFont="1" applyFill="1" applyBorder="1" applyAlignment="1">
      <alignment horizontal="left" vertical="center" wrapText="1" readingOrder="1"/>
    </xf>
    <xf numFmtId="165" fontId="72" fillId="2" borderId="12" xfId="0" applyNumberFormat="1" applyFont="1" applyFill="1" applyBorder="1" applyAlignment="1">
      <alignment horizontal="left" vertical="top" readingOrder="1"/>
    </xf>
    <xf numFmtId="170" fontId="72" fillId="2" borderId="12" xfId="0" applyNumberFormat="1" applyFont="1" applyFill="1" applyBorder="1" applyAlignment="1">
      <alignment horizontal="right" vertical="top" readingOrder="1"/>
    </xf>
    <xf numFmtId="165" fontId="66" fillId="2" borderId="12" xfId="0" applyNumberFormat="1" applyFont="1" applyFill="1" applyBorder="1" applyAlignment="1">
      <alignment horizontal="center" vertical="top" readingOrder="1"/>
    </xf>
    <xf numFmtId="0" fontId="66" fillId="2" borderId="13" xfId="0" applyFont="1" applyFill="1" applyBorder="1" applyAlignment="1">
      <alignment horizontal="center" vertical="top" readingOrder="1"/>
    </xf>
    <xf numFmtId="4" fontId="73" fillId="2" borderId="14" xfId="0" applyNumberFormat="1" applyFont="1" applyFill="1" applyBorder="1" applyAlignment="1">
      <alignment horizontal="left" vertical="center" wrapText="1" readingOrder="1"/>
    </xf>
    <xf numFmtId="0" fontId="73" fillId="2" borderId="14" xfId="0" applyFont="1" applyFill="1" applyBorder="1" applyAlignment="1">
      <alignment horizontal="left" vertical="center" wrapText="1" readingOrder="1"/>
    </xf>
    <xf numFmtId="165" fontId="73" fillId="2" borderId="12" xfId="0" applyNumberFormat="1" applyFont="1" applyFill="1" applyBorder="1" applyAlignment="1">
      <alignment horizontal="center" vertical="top" readingOrder="1"/>
    </xf>
    <xf numFmtId="4" fontId="66" fillId="2" borderId="12" xfId="0" applyNumberFormat="1" applyFont="1" applyFill="1" applyBorder="1" applyAlignment="1">
      <alignment horizontal="center" vertical="top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top" readingOrder="1"/>
    </xf>
    <xf numFmtId="0" fontId="25" fillId="2" borderId="14" xfId="0" applyFont="1" applyFill="1" applyBorder="1" applyAlignment="1">
      <alignment horizontal="center" vertical="top" readingOrder="1"/>
    </xf>
    <xf numFmtId="0" fontId="25" fillId="2" borderId="12" xfId="0" applyFont="1" applyFill="1" applyBorder="1" applyAlignment="1">
      <alignment horizontal="center" vertical="top" readingOrder="1"/>
    </xf>
    <xf numFmtId="0" fontId="7" fillId="2" borderId="10" xfId="0" applyFont="1" applyFill="1" applyBorder="1" applyAlignment="1">
      <alignment horizontal="center" vertical="top" readingOrder="1"/>
    </xf>
    <xf numFmtId="170" fontId="117" fillId="2" borderId="12" xfId="0" applyNumberFormat="1" applyFont="1" applyFill="1" applyBorder="1" applyAlignment="1">
      <alignment horizontal="right" vertical="center" wrapText="1" readingOrder="1"/>
    </xf>
    <xf numFmtId="164" fontId="117" fillId="2" borderId="12" xfId="0" applyNumberFormat="1" applyFont="1" applyFill="1" applyBorder="1" applyAlignment="1">
      <alignment horizontal="right" vertical="center" wrapText="1" readingOrder="1"/>
    </xf>
    <xf numFmtId="165" fontId="117" fillId="2" borderId="12" xfId="0" applyNumberFormat="1" applyFont="1" applyFill="1" applyBorder="1" applyAlignment="1">
      <alignment horizontal="left" vertical="center" wrapText="1" readingOrder="1"/>
    </xf>
    <xf numFmtId="170" fontId="25" fillId="2" borderId="12" xfId="0" applyNumberFormat="1" applyFont="1" applyFill="1" applyBorder="1" applyAlignment="1">
      <alignment horizontal="center" vertical="top" readingOrder="1"/>
    </xf>
    <xf numFmtId="164" fontId="25" fillId="2" borderId="12" xfId="0" applyNumberFormat="1" applyFont="1" applyFill="1" applyBorder="1" applyAlignment="1">
      <alignment horizontal="right" vertical="top" readingOrder="1"/>
    </xf>
    <xf numFmtId="164" fontId="13" fillId="2" borderId="12" xfId="0" applyNumberFormat="1" applyFont="1" applyFill="1" applyBorder="1" applyAlignment="1">
      <alignment horizontal="right" vertical="center" wrapText="1" readingOrder="1"/>
    </xf>
    <xf numFmtId="164" fontId="25" fillId="2" borderId="12" xfId="0" applyNumberFormat="1" applyFont="1" applyFill="1" applyBorder="1" applyAlignment="1">
      <alignment horizontal="center" vertical="top" readingOrder="1"/>
    </xf>
    <xf numFmtId="164" fontId="7" fillId="2" borderId="12" xfId="0" applyNumberFormat="1" applyFont="1" applyFill="1" applyBorder="1" applyAlignment="1">
      <alignment horizontal="center" vertical="top" readingOrder="1"/>
    </xf>
    <xf numFmtId="164" fontId="18" fillId="2" borderId="12" xfId="0" applyNumberFormat="1" applyFont="1" applyFill="1" applyBorder="1" applyAlignment="1">
      <alignment horizontal="right" vertical="center" wrapText="1" readingOrder="1"/>
    </xf>
    <xf numFmtId="170" fontId="17" fillId="2" borderId="12" xfId="0" applyNumberFormat="1" applyFont="1" applyFill="1" applyBorder="1" applyAlignment="1">
      <alignment horizontal="right" vertical="center" wrapText="1" readingOrder="1"/>
    </xf>
    <xf numFmtId="0" fontId="19" fillId="2" borderId="12" xfId="0" applyFont="1" applyFill="1" applyBorder="1" applyAlignment="1">
      <alignment horizontal="center" vertical="top" readingOrder="1"/>
    </xf>
    <xf numFmtId="164" fontId="20" fillId="2" borderId="12" xfId="0" applyNumberFormat="1" applyFont="1" applyFill="1" applyBorder="1" applyAlignment="1">
      <alignment horizontal="right" vertical="top" readingOrder="1"/>
    </xf>
    <xf numFmtId="164" fontId="7" fillId="2" borderId="12" xfId="0" applyNumberFormat="1" applyFont="1" applyFill="1" applyBorder="1" applyAlignment="1">
      <alignment horizontal="right" vertical="top" readingOrder="1"/>
    </xf>
    <xf numFmtId="164" fontId="21" fillId="2" borderId="12" xfId="0" applyNumberFormat="1" applyFont="1" applyFill="1" applyBorder="1" applyAlignment="1">
      <alignment horizontal="center" vertical="top" readingOrder="1"/>
    </xf>
    <xf numFmtId="164" fontId="20" fillId="2" borderId="12" xfId="0" applyNumberFormat="1" applyFont="1" applyFill="1" applyBorder="1" applyAlignment="1">
      <alignment horizontal="center" vertical="top" readingOrder="1"/>
    </xf>
    <xf numFmtId="164" fontId="22" fillId="2" borderId="12" xfId="0" applyNumberFormat="1" applyFont="1" applyFill="1" applyBorder="1" applyAlignment="1">
      <alignment horizontal="center" vertical="top" readingOrder="1"/>
    </xf>
    <xf numFmtId="0" fontId="7" fillId="2" borderId="13" xfId="0" applyFont="1" applyFill="1" applyBorder="1" applyAlignment="1">
      <alignment horizontal="center" vertical="top" readingOrder="1"/>
    </xf>
    <xf numFmtId="0" fontId="7" fillId="2" borderId="2" xfId="0" applyFont="1" applyFill="1" applyBorder="1" applyAlignment="1">
      <alignment horizontal="center" vertical="top" readingOrder="1"/>
    </xf>
    <xf numFmtId="164" fontId="7" fillId="2" borderId="2" xfId="0" applyNumberFormat="1" applyFont="1" applyFill="1" applyBorder="1" applyAlignment="1">
      <alignment horizontal="center" vertical="top" readingOrder="1"/>
    </xf>
    <xf numFmtId="0" fontId="7" fillId="2" borderId="3" xfId="0" applyFont="1" applyFill="1" applyBorder="1" applyAlignment="1">
      <alignment horizontal="center" vertical="top" readingOrder="1"/>
    </xf>
    <xf numFmtId="0" fontId="7" fillId="2" borderId="14" xfId="0" applyFont="1" applyFill="1" applyBorder="1" applyAlignment="1">
      <alignment horizontal="center" vertical="top" readingOrder="1"/>
    </xf>
    <xf numFmtId="0" fontId="7" fillId="2" borderId="6" xfId="0" applyFont="1" applyFill="1" applyBorder="1" applyAlignment="1">
      <alignment horizontal="center" vertical="top" readingOrder="1"/>
    </xf>
    <xf numFmtId="165" fontId="17" fillId="2" borderId="12" xfId="0" applyNumberFormat="1" applyFont="1" applyFill="1" applyBorder="1" applyAlignment="1">
      <alignment horizontal="right" vertical="center" wrapText="1" readingOrder="1"/>
    </xf>
    <xf numFmtId="0" fontId="19" fillId="2" borderId="2" xfId="0" applyFont="1" applyFill="1" applyBorder="1" applyAlignment="1">
      <alignment horizontal="center" vertical="top" readingOrder="1"/>
    </xf>
    <xf numFmtId="0" fontId="7" fillId="2" borderId="5" xfId="0" applyFont="1" applyFill="1" applyBorder="1" applyAlignment="1">
      <alignment horizontal="center" vertical="top" readingOrder="1"/>
    </xf>
    <xf numFmtId="0" fontId="66" fillId="2" borderId="3" xfId="0" applyFont="1" applyFill="1" applyBorder="1" applyAlignment="1">
      <alignment horizontal="center" vertical="top" readingOrder="1"/>
    </xf>
    <xf numFmtId="165" fontId="75" fillId="2" borderId="12" xfId="0" applyNumberFormat="1" applyFont="1" applyFill="1" applyBorder="1" applyAlignment="1">
      <alignment horizontal="left" vertical="center" wrapText="1" readingOrder="1"/>
    </xf>
    <xf numFmtId="164" fontId="66" fillId="2" borderId="12" xfId="0" applyNumberFormat="1" applyFont="1" applyFill="1" applyBorder="1" applyAlignment="1">
      <alignment horizontal="center" vertical="top" readingOrder="1"/>
    </xf>
    <xf numFmtId="0" fontId="76" fillId="2" borderId="12" xfId="0" applyFont="1" applyFill="1" applyBorder="1" applyAlignment="1">
      <alignment horizontal="left" vertical="center" wrapText="1" readingOrder="1"/>
    </xf>
    <xf numFmtId="0" fontId="72" fillId="4" borderId="5" xfId="0" applyFont="1" applyFill="1" applyBorder="1" applyAlignment="1">
      <alignment horizontal="center" vertical="center" wrapText="1"/>
    </xf>
    <xf numFmtId="0" fontId="75" fillId="2" borderId="10" xfId="0" applyFont="1" applyFill="1" applyBorder="1" applyAlignment="1">
      <alignment horizontal="left" vertical="center" wrapText="1"/>
    </xf>
    <xf numFmtId="0" fontId="72" fillId="2" borderId="11" xfId="0" applyFont="1" applyFill="1" applyBorder="1" applyAlignment="1">
      <alignment horizontal="left" vertical="center" wrapText="1"/>
    </xf>
    <xf numFmtId="0" fontId="77" fillId="2" borderId="10" xfId="0" applyFont="1" applyFill="1" applyBorder="1" applyAlignment="1">
      <alignment horizontal="left" vertical="center" wrapText="1"/>
    </xf>
    <xf numFmtId="3" fontId="71" fillId="2" borderId="10" xfId="0" applyNumberFormat="1" applyFont="1" applyFill="1" applyBorder="1" applyAlignment="1">
      <alignment horizontal="right" vertical="center" wrapText="1"/>
    </xf>
    <xf numFmtId="3" fontId="75" fillId="2" borderId="10" xfId="0" applyNumberFormat="1" applyFont="1" applyFill="1" applyBorder="1" applyAlignment="1">
      <alignment horizontal="right" vertical="center" wrapText="1"/>
    </xf>
    <xf numFmtId="164" fontId="75" fillId="2" borderId="10" xfId="0" applyNumberFormat="1" applyFont="1" applyFill="1" applyBorder="1" applyAlignment="1">
      <alignment horizontal="right" vertical="center" wrapText="1"/>
    </xf>
    <xf numFmtId="0" fontId="75" fillId="2" borderId="10" xfId="0" applyFont="1" applyFill="1" applyBorder="1" applyAlignment="1">
      <alignment horizontal="right" vertical="center" wrapText="1"/>
    </xf>
    <xf numFmtId="0" fontId="75" fillId="2" borderId="13" xfId="0" applyFont="1" applyFill="1" applyBorder="1" applyAlignment="1">
      <alignment horizontal="left" vertical="center" wrapText="1"/>
    </xf>
    <xf numFmtId="0" fontId="75" fillId="2" borderId="5" xfId="0" applyFont="1" applyFill="1" applyBorder="1" applyAlignment="1">
      <alignment horizontal="left" vertical="center" wrapText="1"/>
    </xf>
    <xf numFmtId="0" fontId="72" fillId="0" borderId="11" xfId="0" applyFont="1" applyBorder="1" applyAlignment="1">
      <alignment horizontal="left" vertical="center" wrapText="1"/>
    </xf>
    <xf numFmtId="0" fontId="75" fillId="0" borderId="11" xfId="0" applyFont="1" applyBorder="1" applyAlignment="1">
      <alignment horizontal="left" vertical="center" wrapText="1"/>
    </xf>
    <xf numFmtId="0" fontId="78" fillId="0" borderId="11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 readingOrder="1"/>
    </xf>
    <xf numFmtId="170" fontId="14" fillId="2" borderId="12" xfId="0" applyNumberFormat="1" applyFont="1" applyFill="1" applyBorder="1" applyAlignment="1">
      <alignment vertical="top" readingOrder="1"/>
    </xf>
    <xf numFmtId="170" fontId="14" fillId="2" borderId="12" xfId="0" applyNumberFormat="1" applyFont="1" applyFill="1" applyBorder="1" applyAlignment="1">
      <alignment horizontal="right" vertical="top" readingOrder="1"/>
    </xf>
    <xf numFmtId="170" fontId="7" fillId="2" borderId="12" xfId="0" applyNumberFormat="1" applyFont="1" applyFill="1" applyBorder="1" applyAlignment="1">
      <alignment vertical="top" readingOrder="1"/>
    </xf>
    <xf numFmtId="165" fontId="12" fillId="2" borderId="12" xfId="0" applyNumberFormat="1" applyFont="1" applyFill="1" applyBorder="1" applyAlignment="1">
      <alignment horizontal="left" vertical="center" wrapText="1" readingOrder="1"/>
    </xf>
    <xf numFmtId="170" fontId="12" fillId="2" borderId="12" xfId="0" applyNumberFormat="1" applyFont="1" applyFill="1" applyBorder="1" applyAlignment="1">
      <alignment vertical="center" wrapText="1" readingOrder="1"/>
    </xf>
    <xf numFmtId="164" fontId="12" fillId="2" borderId="12" xfId="0" applyNumberFormat="1" applyFont="1" applyFill="1" applyBorder="1" applyAlignment="1">
      <alignment horizontal="left" vertical="center" wrapText="1" readingOrder="1"/>
    </xf>
    <xf numFmtId="170" fontId="12" fillId="2" borderId="12" xfId="0" applyNumberFormat="1" applyFont="1" applyFill="1" applyBorder="1" applyAlignment="1">
      <alignment horizontal="right" vertical="center" wrapText="1" readingOrder="1"/>
    </xf>
    <xf numFmtId="170" fontId="24" fillId="2" borderId="12" xfId="0" applyNumberFormat="1" applyFont="1" applyFill="1" applyBorder="1" applyAlignment="1">
      <alignment vertical="top" readingOrder="1"/>
    </xf>
    <xf numFmtId="170" fontId="11" fillId="2" borderId="12" xfId="0" applyNumberFormat="1" applyFont="1" applyFill="1" applyBorder="1" applyAlignment="1">
      <alignment horizontal="right" vertical="center" wrapText="1" readingOrder="1"/>
    </xf>
    <xf numFmtId="166" fontId="12" fillId="2" borderId="12" xfId="0" applyNumberFormat="1" applyFont="1" applyFill="1" applyBorder="1" applyAlignment="1">
      <alignment horizontal="left" vertical="center" wrapText="1" readingOrder="1"/>
    </xf>
    <xf numFmtId="166" fontId="12" fillId="2" borderId="12" xfId="0" applyNumberFormat="1" applyFont="1" applyFill="1" applyBorder="1" applyAlignment="1">
      <alignment horizontal="right" vertical="center" wrapText="1" readingOrder="1"/>
    </xf>
    <xf numFmtId="170" fontId="12" fillId="2" borderId="12" xfId="0" applyNumberFormat="1" applyFont="1" applyFill="1" applyBorder="1" applyAlignment="1">
      <alignment horizontal="left" vertical="center" wrapText="1" readingOrder="1"/>
    </xf>
    <xf numFmtId="170" fontId="7" fillId="2" borderId="12" xfId="0" applyNumberFormat="1" applyFont="1" applyFill="1" applyBorder="1" applyAlignment="1">
      <alignment horizontal="center" vertical="top" readingOrder="1"/>
    </xf>
    <xf numFmtId="170" fontId="7" fillId="2" borderId="12" xfId="0" applyNumberFormat="1" applyFont="1" applyFill="1" applyBorder="1" applyAlignment="1">
      <alignment horizontal="right" vertical="top" readingOrder="1"/>
    </xf>
    <xf numFmtId="164" fontId="12" fillId="2" borderId="12" xfId="0" applyNumberFormat="1" applyFont="1" applyFill="1" applyBorder="1" applyAlignment="1">
      <alignment horizontal="right" vertical="center" wrapText="1" readingOrder="1"/>
    </xf>
    <xf numFmtId="0" fontId="7" fillId="2" borderId="12" xfId="0" applyFont="1" applyFill="1" applyBorder="1" applyAlignment="1">
      <alignment horizontal="right" vertical="top" readingOrder="1"/>
    </xf>
    <xf numFmtId="165" fontId="11" fillId="2" borderId="12" xfId="0" applyNumberFormat="1" applyFont="1" applyFill="1" applyBorder="1" applyAlignment="1">
      <alignment horizontal="left" vertical="center" wrapText="1" readingOrder="1"/>
    </xf>
    <xf numFmtId="0" fontId="4" fillId="2" borderId="12" xfId="0" applyFont="1" applyFill="1" applyBorder="1" applyAlignment="1">
      <alignment horizontal="left" vertical="center" wrapText="1" readingOrder="1"/>
    </xf>
    <xf numFmtId="166" fontId="71" fillId="5" borderId="5" xfId="0" applyNumberFormat="1" applyFont="1" applyFill="1" applyBorder="1" applyAlignment="1">
      <alignment horizontal="center" vertical="center"/>
    </xf>
    <xf numFmtId="166" fontId="71" fillId="5" borderId="5" xfId="0" applyNumberFormat="1" applyFont="1" applyFill="1" applyBorder="1" applyAlignment="1">
      <alignment horizontal="center" vertical="center" wrapText="1"/>
    </xf>
    <xf numFmtId="0" fontId="73" fillId="0" borderId="13" xfId="0" applyFont="1" applyBorder="1" applyAlignment="1">
      <alignment horizontal="left" vertical="center"/>
    </xf>
    <xf numFmtId="0" fontId="73" fillId="0" borderId="2" xfId="0" applyFont="1" applyBorder="1" applyAlignment="1">
      <alignment horizontal="left" vertical="center"/>
    </xf>
    <xf numFmtId="0" fontId="71" fillId="0" borderId="13" xfId="0" applyFont="1" applyBorder="1" applyAlignment="1">
      <alignment horizontal="left" vertical="center"/>
    </xf>
    <xf numFmtId="0" fontId="71" fillId="0" borderId="2" xfId="0" applyFont="1" applyBorder="1" applyAlignment="1">
      <alignment horizontal="left" vertical="center"/>
    </xf>
    <xf numFmtId="166" fontId="73" fillId="0" borderId="4" xfId="0" applyNumberFormat="1" applyFont="1" applyBorder="1" applyAlignment="1">
      <alignment horizontal="left" vertical="center"/>
    </xf>
    <xf numFmtId="0" fontId="73" fillId="2" borderId="11" xfId="0" applyFont="1" applyFill="1" applyBorder="1" applyAlignment="1">
      <alignment horizontal="left" vertical="center"/>
    </xf>
    <xf numFmtId="171" fontId="73" fillId="0" borderId="10" xfId="3" applyNumberFormat="1" applyFont="1" applyBorder="1" applyAlignment="1">
      <alignment horizontal="left" vertical="center"/>
    </xf>
    <xf numFmtId="166" fontId="73" fillId="0" borderId="18" xfId="0" applyNumberFormat="1" applyFont="1" applyBorder="1" applyAlignment="1">
      <alignment horizontal="left" vertical="center"/>
    </xf>
    <xf numFmtId="0" fontId="73" fillId="2" borderId="13" xfId="0" applyFont="1" applyFill="1" applyBorder="1" applyAlignment="1">
      <alignment horizontal="left" vertical="center"/>
    </xf>
    <xf numFmtId="166" fontId="73" fillId="0" borderId="19" xfId="0" applyNumberFormat="1" applyFont="1" applyBorder="1" applyAlignment="1">
      <alignment horizontal="left" vertical="center"/>
    </xf>
    <xf numFmtId="0" fontId="71" fillId="2" borderId="13" xfId="0" applyFont="1" applyFill="1" applyBorder="1" applyAlignment="1">
      <alignment horizontal="left" vertical="center"/>
    </xf>
    <xf numFmtId="0" fontId="65" fillId="2" borderId="12" xfId="0" applyFont="1" applyFill="1" applyBorder="1" applyAlignment="1">
      <alignment horizontal="left" vertical="center" wrapText="1" readingOrder="1"/>
    </xf>
    <xf numFmtId="0" fontId="79" fillId="4" borderId="5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left" vertical="center" wrapText="1"/>
    </xf>
    <xf numFmtId="171" fontId="80" fillId="2" borderId="10" xfId="3" applyNumberFormat="1" applyFont="1" applyFill="1" applyBorder="1" applyAlignment="1">
      <alignment horizontal="left" vertical="center" wrapText="1"/>
    </xf>
    <xf numFmtId="166" fontId="80" fillId="2" borderId="10" xfId="0" applyNumberFormat="1" applyFont="1" applyFill="1" applyBorder="1" applyAlignment="1">
      <alignment horizontal="left" vertical="center" wrapText="1"/>
    </xf>
    <xf numFmtId="0" fontId="80" fillId="2" borderId="5" xfId="0" applyFont="1" applyFill="1" applyBorder="1" applyAlignment="1">
      <alignment horizontal="left" vertical="center" wrapText="1"/>
    </xf>
    <xf numFmtId="166" fontId="79" fillId="2" borderId="5" xfId="0" applyNumberFormat="1" applyFont="1" applyFill="1" applyBorder="1" applyAlignment="1">
      <alignment horizontal="left" vertical="center" wrapText="1"/>
    </xf>
    <xf numFmtId="0" fontId="67" fillId="0" borderId="12" xfId="0" applyFont="1" applyBorder="1" applyAlignment="1">
      <alignment horizontal="center" vertical="center" wrapText="1" readingOrder="1"/>
    </xf>
    <xf numFmtId="0" fontId="80" fillId="2" borderId="11" xfId="0" applyFont="1" applyFill="1" applyBorder="1" applyAlignment="1">
      <alignment horizontal="left" vertical="center" wrapText="1"/>
    </xf>
    <xf numFmtId="164" fontId="80" fillId="2" borderId="10" xfId="0" applyNumberFormat="1" applyFont="1" applyFill="1" applyBorder="1" applyAlignment="1">
      <alignment horizontal="left" vertical="center" wrapText="1"/>
    </xf>
    <xf numFmtId="0" fontId="80" fillId="2" borderId="13" xfId="0" applyFont="1" applyFill="1" applyBorder="1" applyAlignment="1">
      <alignment horizontal="left" vertical="center" wrapText="1"/>
    </xf>
    <xf numFmtId="166" fontId="80" fillId="2" borderId="5" xfId="0" applyNumberFormat="1" applyFont="1" applyFill="1" applyBorder="1" applyAlignment="1">
      <alignment horizontal="left" vertical="center" wrapText="1"/>
    </xf>
    <xf numFmtId="164" fontId="29" fillId="5" borderId="5" xfId="0" applyNumberFormat="1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29" fillId="5" borderId="5" xfId="0" applyNumberFormat="1" applyFont="1" applyFill="1" applyBorder="1" applyAlignment="1">
      <alignment horizontal="center" wrapText="1"/>
    </xf>
    <xf numFmtId="0" fontId="31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164" fontId="31" fillId="2" borderId="10" xfId="0" applyNumberFormat="1" applyFont="1" applyFill="1" applyBorder="1" applyAlignment="1">
      <alignment horizontal="left" vertical="center" wrapText="1"/>
    </xf>
    <xf numFmtId="166" fontId="31" fillId="2" borderId="10" xfId="0" applyNumberFormat="1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166" fontId="29" fillId="2" borderId="10" xfId="0" applyNumberFormat="1" applyFont="1" applyFill="1" applyBorder="1" applyAlignment="1">
      <alignment horizontal="left" vertical="center" wrapText="1"/>
    </xf>
    <xf numFmtId="164" fontId="31" fillId="2" borderId="10" xfId="0" applyNumberFormat="1" applyFont="1" applyFill="1" applyBorder="1" applyAlignment="1">
      <alignment horizontal="left" vertical="center"/>
    </xf>
    <xf numFmtId="164" fontId="29" fillId="2" borderId="10" xfId="0" applyNumberFormat="1" applyFont="1" applyFill="1" applyBorder="1" applyAlignment="1">
      <alignment horizontal="left" vertical="center" wrapText="1"/>
    </xf>
    <xf numFmtId="166" fontId="31" fillId="2" borderId="10" xfId="0" applyNumberFormat="1" applyFont="1" applyFill="1" applyBorder="1" applyAlignment="1">
      <alignment horizontal="left" vertical="center"/>
    </xf>
    <xf numFmtId="164" fontId="29" fillId="2" borderId="10" xfId="0" applyNumberFormat="1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164" fontId="31" fillId="2" borderId="5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166" fontId="29" fillId="2" borderId="5" xfId="0" applyNumberFormat="1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left" vertical="center"/>
    </xf>
    <xf numFmtId="166" fontId="29" fillId="2" borderId="12" xfId="0" applyNumberFormat="1" applyFont="1" applyFill="1" applyBorder="1" applyAlignment="1">
      <alignment horizontal="left" vertical="center"/>
    </xf>
    <xf numFmtId="0" fontId="29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left" vertical="center"/>
    </xf>
    <xf numFmtId="0" fontId="31" fillId="2" borderId="9" xfId="0" applyFont="1" applyFill="1" applyBorder="1" applyAlignment="1">
      <alignment horizontal="left" vertical="center"/>
    </xf>
    <xf numFmtId="0" fontId="31" fillId="2" borderId="19" xfId="0" applyFont="1" applyFill="1" applyBorder="1" applyAlignment="1">
      <alignment horizontal="left" vertical="center"/>
    </xf>
    <xf numFmtId="0" fontId="31" fillId="2" borderId="19" xfId="0" applyFont="1" applyFill="1" applyBorder="1" applyAlignment="1">
      <alignment horizontal="center" vertical="center"/>
    </xf>
    <xf numFmtId="171" fontId="31" fillId="2" borderId="5" xfId="3" applyNumberFormat="1" applyFont="1" applyFill="1" applyBorder="1" applyAlignment="1">
      <alignment horizontal="center" vertical="center"/>
    </xf>
    <xf numFmtId="171" fontId="31" fillId="2" borderId="5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164" fontId="23" fillId="2" borderId="12" xfId="0" applyNumberFormat="1" applyFont="1" applyFill="1" applyBorder="1" applyAlignment="1">
      <alignment horizontal="center" vertical="center"/>
    </xf>
    <xf numFmtId="166" fontId="31" fillId="2" borderId="9" xfId="0" applyNumberFormat="1" applyFont="1" applyFill="1" applyBorder="1" applyAlignment="1">
      <alignment horizontal="left" vertical="center" wrapText="1"/>
    </xf>
    <xf numFmtId="166" fontId="31" fillId="2" borderId="5" xfId="0" applyNumberFormat="1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/>
    </xf>
    <xf numFmtId="166" fontId="31" fillId="2" borderId="12" xfId="0" applyNumberFormat="1" applyFont="1" applyFill="1" applyBorder="1" applyAlignment="1">
      <alignment horizontal="left" vertical="center"/>
    </xf>
    <xf numFmtId="166" fontId="29" fillId="2" borderId="9" xfId="0" applyNumberFormat="1" applyFont="1" applyFill="1" applyBorder="1" applyAlignment="1">
      <alignment horizontal="left" vertical="center" wrapText="1"/>
    </xf>
    <xf numFmtId="164" fontId="31" fillId="2" borderId="9" xfId="0" applyNumberFormat="1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164" fontId="31" fillId="2" borderId="5" xfId="0" applyNumberFormat="1" applyFont="1" applyFill="1" applyBorder="1" applyAlignment="1">
      <alignment horizontal="left" vertical="center" wrapText="1"/>
    </xf>
    <xf numFmtId="164" fontId="29" fillId="2" borderId="5" xfId="0" applyNumberFormat="1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164" fontId="32" fillId="2" borderId="12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 readingOrder="1"/>
    </xf>
    <xf numFmtId="164" fontId="29" fillId="4" borderId="5" xfId="0" applyNumberFormat="1" applyFont="1" applyFill="1" applyBorder="1" applyAlignment="1">
      <alignment horizontal="center" vertical="center" wrapText="1"/>
    </xf>
    <xf numFmtId="49" fontId="29" fillId="4" borderId="5" xfId="0" applyNumberFormat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left" vertical="center" wrapText="1"/>
    </xf>
    <xf numFmtId="166" fontId="29" fillId="2" borderId="5" xfId="0" applyNumberFormat="1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center" vertical="center"/>
    </xf>
    <xf numFmtId="43" fontId="31" fillId="2" borderId="12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wrapText="1"/>
    </xf>
    <xf numFmtId="43" fontId="27" fillId="0" borderId="12" xfId="0" applyNumberFormat="1" applyFont="1" applyBorder="1" applyAlignment="1">
      <alignment horizontal="right" wrapText="1"/>
    </xf>
    <xf numFmtId="0" fontId="30" fillId="0" borderId="12" xfId="0" applyFont="1" applyBorder="1" applyAlignment="1">
      <alignment vertical="top"/>
    </xf>
    <xf numFmtId="0" fontId="35" fillId="0" borderId="12" xfId="0" applyFont="1" applyBorder="1"/>
    <xf numFmtId="43" fontId="35" fillId="0" borderId="12" xfId="0" applyNumberFormat="1" applyFont="1" applyBorder="1"/>
    <xf numFmtId="0" fontId="29" fillId="2" borderId="12" xfId="0" applyFont="1" applyFill="1" applyBorder="1" applyAlignment="1">
      <alignment vertical="center"/>
    </xf>
    <xf numFmtId="0" fontId="30" fillId="0" borderId="26" xfId="0" applyFont="1" applyBorder="1"/>
    <xf numFmtId="0" fontId="29" fillId="5" borderId="15" xfId="0" applyFont="1" applyFill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right" vertical="center" wrapText="1"/>
    </xf>
    <xf numFmtId="166" fontId="31" fillId="0" borderId="45" xfId="0" applyNumberFormat="1" applyFont="1" applyBorder="1"/>
    <xf numFmtId="164" fontId="28" fillId="0" borderId="0" xfId="0" applyNumberFormat="1" applyFont="1"/>
    <xf numFmtId="166" fontId="31" fillId="0" borderId="78" xfId="0" applyNumberFormat="1" applyFont="1" applyBorder="1"/>
    <xf numFmtId="164" fontId="31" fillId="0" borderId="45" xfId="0" applyNumberFormat="1" applyFont="1" applyBorder="1"/>
    <xf numFmtId="0" fontId="31" fillId="0" borderId="32" xfId="0" applyFont="1" applyBorder="1" applyAlignment="1">
      <alignment horizontal="right" vertical="center" wrapText="1"/>
    </xf>
    <xf numFmtId="0" fontId="31" fillId="0" borderId="65" xfId="0" applyFont="1" applyBorder="1" applyAlignment="1">
      <alignment horizontal="right" vertical="center" wrapText="1"/>
    </xf>
    <xf numFmtId="164" fontId="31" fillId="0" borderId="48" xfId="0" applyNumberFormat="1" applyFont="1" applyBorder="1"/>
    <xf numFmtId="0" fontId="31" fillId="0" borderId="12" xfId="0" applyFont="1" applyBorder="1"/>
    <xf numFmtId="0" fontId="29" fillId="0" borderId="38" xfId="0" applyFont="1" applyBorder="1" applyAlignment="1">
      <alignment horizontal="center" vertical="center" wrapText="1"/>
    </xf>
    <xf numFmtId="166" fontId="29" fillId="0" borderId="69" xfId="0" applyNumberFormat="1" applyFont="1" applyBorder="1"/>
    <xf numFmtId="0" fontId="31" fillId="0" borderId="0" xfId="0" applyFont="1"/>
    <xf numFmtId="0" fontId="8" fillId="2" borderId="12" xfId="0" applyFont="1" applyFill="1" applyBorder="1" applyAlignment="1">
      <alignment horizontal="left" vertical="center" wrapText="1" readingOrder="1"/>
    </xf>
    <xf numFmtId="0" fontId="34" fillId="0" borderId="12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2" xfId="0" applyFont="1" applyBorder="1" applyAlignment="1">
      <alignment horizontal="left" vertical="center" wrapText="1"/>
    </xf>
    <xf numFmtId="164" fontId="39" fillId="0" borderId="12" xfId="0" applyNumberFormat="1" applyFont="1" applyBorder="1" applyAlignment="1">
      <alignment vertical="center"/>
    </xf>
    <xf numFmtId="164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horizontal="right" vertical="center"/>
    </xf>
    <xf numFmtId="0" fontId="33" fillId="0" borderId="12" xfId="0" applyFont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34" fillId="0" borderId="12" xfId="0" applyFont="1" applyBorder="1" applyAlignment="1">
      <alignment horizontal="right" vertical="center" wrapText="1"/>
    </xf>
    <xf numFmtId="164" fontId="34" fillId="0" borderId="12" xfId="0" applyNumberFormat="1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3" fillId="5" borderId="32" xfId="0" applyFont="1" applyFill="1" applyBorder="1" applyAlignment="1">
      <alignment horizontal="center" vertical="center" wrapText="1"/>
    </xf>
    <xf numFmtId="164" fontId="33" fillId="5" borderId="32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>
      <alignment vertical="center" wrapText="1"/>
    </xf>
    <xf numFmtId="0" fontId="33" fillId="3" borderId="15" xfId="0" applyFont="1" applyFill="1" applyBorder="1" applyAlignment="1">
      <alignment vertical="center" wrapText="1"/>
    </xf>
    <xf numFmtId="164" fontId="33" fillId="0" borderId="12" xfId="0" applyNumberFormat="1" applyFont="1" applyBorder="1" applyAlignment="1">
      <alignment vertical="center"/>
    </xf>
    <xf numFmtId="0" fontId="33" fillId="0" borderId="26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1" xfId="0" applyFont="1" applyBorder="1" applyAlignment="1">
      <alignment vertical="center" wrapText="1"/>
    </xf>
    <xf numFmtId="164" fontId="34" fillId="0" borderId="41" xfId="0" applyNumberFormat="1" applyFont="1" applyBorder="1" applyAlignment="1">
      <alignment vertical="center" wrapText="1"/>
    </xf>
    <xf numFmtId="164" fontId="33" fillId="0" borderId="41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vertical="center" wrapText="1"/>
    </xf>
    <xf numFmtId="164" fontId="34" fillId="0" borderId="21" xfId="0" applyNumberFormat="1" applyFont="1" applyBorder="1" applyAlignment="1">
      <alignment vertical="center" wrapText="1"/>
    </xf>
    <xf numFmtId="164" fontId="34" fillId="0" borderId="21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164" fontId="33" fillId="6" borderId="15" xfId="0" applyNumberFormat="1" applyFont="1" applyFill="1" applyBorder="1" applyAlignment="1">
      <alignment horizontal="right" vertical="center" wrapText="1"/>
    </xf>
    <xf numFmtId="167" fontId="33" fillId="6" borderId="15" xfId="0" applyNumberFormat="1" applyFont="1" applyFill="1" applyBorder="1" applyAlignment="1">
      <alignment vertical="center"/>
    </xf>
    <xf numFmtId="164" fontId="33" fillId="6" borderId="15" xfId="0" applyNumberFormat="1" applyFont="1" applyFill="1" applyBorder="1" applyAlignment="1">
      <alignment vertical="center"/>
    </xf>
    <xf numFmtId="164" fontId="33" fillId="6" borderId="15" xfId="0" applyNumberFormat="1" applyFont="1" applyFill="1" applyBorder="1" applyAlignment="1">
      <alignment horizontal="center" vertical="center"/>
    </xf>
    <xf numFmtId="167" fontId="34" fillId="0" borderId="12" xfId="0" applyNumberFormat="1" applyFont="1" applyBorder="1" applyAlignment="1">
      <alignment vertical="center"/>
    </xf>
    <xf numFmtId="0" fontId="34" fillId="0" borderId="12" xfId="0" applyFont="1" applyBorder="1" applyAlignment="1">
      <alignment horizontal="left" vertical="center"/>
    </xf>
    <xf numFmtId="164" fontId="38" fillId="0" borderId="12" xfId="0" applyNumberFormat="1" applyFont="1" applyBorder="1" applyAlignment="1">
      <alignment horizontal="left" vertical="center"/>
    </xf>
    <xf numFmtId="164" fontId="38" fillId="0" borderId="12" xfId="0" applyNumberFormat="1" applyFont="1" applyBorder="1" applyAlignment="1">
      <alignment horizontal="center" vertical="center"/>
    </xf>
    <xf numFmtId="164" fontId="38" fillId="3" borderId="12" xfId="0" applyNumberFormat="1" applyFont="1" applyFill="1" applyBorder="1" applyAlignment="1">
      <alignment horizontal="left" vertical="center"/>
    </xf>
    <xf numFmtId="164" fontId="38" fillId="3" borderId="12" xfId="0" applyNumberFormat="1" applyFont="1" applyFill="1" applyBorder="1"/>
    <xf numFmtId="164" fontId="38" fillId="15" borderId="12" xfId="0" applyNumberFormat="1" applyFont="1" applyFill="1" applyBorder="1" applyAlignment="1">
      <alignment horizontal="center" vertical="center" wrapText="1"/>
    </xf>
    <xf numFmtId="0" fontId="0" fillId="15" borderId="12" xfId="0" applyFill="1" applyBorder="1"/>
    <xf numFmtId="164" fontId="38" fillId="16" borderId="12" xfId="0" applyNumberFormat="1" applyFont="1" applyFill="1" applyBorder="1" applyAlignment="1">
      <alignment horizontal="center" vertical="center" wrapText="1"/>
    </xf>
    <xf numFmtId="0" fontId="0" fillId="16" borderId="12" xfId="0" applyFill="1" applyBorder="1"/>
    <xf numFmtId="164" fontId="38" fillId="14" borderId="1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38" fillId="0" borderId="12" xfId="0" applyNumberFormat="1" applyFont="1" applyBorder="1"/>
    <xf numFmtId="170" fontId="13" fillId="2" borderId="12" xfId="0" applyNumberFormat="1" applyFont="1" applyFill="1" applyBorder="1" applyAlignment="1">
      <alignment horizontal="right" vertical="center" wrapText="1" readingOrder="1"/>
    </xf>
    <xf numFmtId="166" fontId="73" fillId="28" borderId="18" xfId="0" applyNumberFormat="1" applyFont="1" applyFill="1" applyBorder="1" applyAlignment="1">
      <alignment horizontal="left" vertical="center" wrapText="1"/>
    </xf>
    <xf numFmtId="166" fontId="73" fillId="28" borderId="10" xfId="0" applyNumberFormat="1" applyFont="1" applyFill="1" applyBorder="1" applyAlignment="1">
      <alignment horizontal="left" vertical="center"/>
    </xf>
    <xf numFmtId="2" fontId="61" fillId="0" borderId="0" xfId="0" applyNumberFormat="1" applyFont="1"/>
    <xf numFmtId="171" fontId="57" fillId="2" borderId="12" xfId="0" applyNumberFormat="1" applyFont="1" applyFill="1" applyBorder="1" applyAlignment="1">
      <alignment horizontal="right" vertical="center" wrapText="1" readingOrder="1"/>
    </xf>
    <xf numFmtId="0" fontId="141" fillId="29" borderId="0" xfId="0" applyFont="1" applyFill="1"/>
    <xf numFmtId="4" fontId="141" fillId="29" borderId="0" xfId="0" applyNumberFormat="1" applyFont="1" applyFill="1"/>
    <xf numFmtId="166" fontId="20" fillId="2" borderId="12" xfId="0" applyNumberFormat="1" applyFont="1" applyFill="1" applyBorder="1" applyAlignment="1">
      <alignment horizontal="right" vertical="top" readingOrder="1"/>
    </xf>
    <xf numFmtId="166" fontId="7" fillId="2" borderId="12" xfId="0" applyNumberFormat="1" applyFont="1" applyFill="1" applyBorder="1" applyAlignment="1">
      <alignment horizontal="center" vertical="top" readingOrder="1"/>
    </xf>
    <xf numFmtId="0" fontId="137" fillId="27" borderId="0" xfId="0" applyFont="1" applyFill="1" applyAlignment="1">
      <alignment horizontal="center"/>
    </xf>
    <xf numFmtId="0" fontId="54" fillId="0" borderId="12" xfId="2" applyFont="1" applyAlignment="1">
      <alignment horizontal="center"/>
    </xf>
    <xf numFmtId="49" fontId="87" fillId="0" borderId="12" xfId="2" quotePrefix="1" applyNumberFormat="1" applyFont="1" applyAlignment="1">
      <alignment horizontal="center"/>
    </xf>
    <xf numFmtId="49" fontId="87" fillId="0" borderId="12" xfId="2" applyNumberFormat="1" applyFont="1" applyAlignment="1">
      <alignment horizontal="center"/>
    </xf>
    <xf numFmtId="0" fontId="63" fillId="0" borderId="12" xfId="2" applyFont="1" applyAlignment="1">
      <alignment horizontal="center"/>
    </xf>
    <xf numFmtId="0" fontId="67" fillId="2" borderId="12" xfId="0" applyFont="1" applyFill="1" applyBorder="1" applyAlignment="1">
      <alignment horizontal="left" vertical="center" wrapText="1" readingOrder="1"/>
    </xf>
    <xf numFmtId="0" fontId="61" fillId="0" borderId="12" xfId="0" applyFont="1" applyBorder="1"/>
    <xf numFmtId="0" fontId="61" fillId="0" borderId="2" xfId="0" applyFont="1" applyBorder="1"/>
    <xf numFmtId="0" fontId="59" fillId="2" borderId="12" xfId="0" applyFont="1" applyFill="1" applyBorder="1" applyAlignment="1">
      <alignment horizontal="left" vertical="center" wrapText="1" readingOrder="1"/>
    </xf>
    <xf numFmtId="0" fontId="67" fillId="2" borderId="12" xfId="0" applyFont="1" applyFill="1" applyBorder="1" applyAlignment="1">
      <alignment horizontal="center" vertical="center" wrapText="1" readingOrder="1"/>
    </xf>
    <xf numFmtId="0" fontId="61" fillId="0" borderId="45" xfId="0" applyFont="1" applyBorder="1"/>
    <xf numFmtId="0" fontId="57" fillId="2" borderId="12" xfId="0" applyFont="1" applyFill="1" applyBorder="1" applyAlignment="1">
      <alignment horizontal="left" vertical="center" wrapText="1" readingOrder="1"/>
    </xf>
    <xf numFmtId="0" fontId="68" fillId="2" borderId="12" xfId="0" applyFont="1" applyFill="1" applyBorder="1" applyAlignment="1">
      <alignment horizontal="left" vertical="center" wrapText="1" readingOrder="1"/>
    </xf>
    <xf numFmtId="170" fontId="69" fillId="2" borderId="12" xfId="0" applyNumberFormat="1" applyFont="1" applyFill="1" applyBorder="1" applyAlignment="1">
      <alignment horizontal="right" vertical="center" wrapText="1" readingOrder="1"/>
    </xf>
    <xf numFmtId="170" fontId="61" fillId="0" borderId="12" xfId="0" applyNumberFormat="1" applyFont="1" applyBorder="1"/>
    <xf numFmtId="0" fontId="67" fillId="2" borderId="12" xfId="0" applyFont="1" applyFill="1" applyBorder="1" applyAlignment="1">
      <alignment horizontal="center" vertical="top" wrapText="1" readingOrder="1"/>
    </xf>
    <xf numFmtId="0" fontId="67" fillId="2" borderId="12" xfId="0" applyFont="1" applyFill="1" applyBorder="1" applyAlignment="1">
      <alignment horizontal="right" vertical="center" wrapText="1" readingOrder="1"/>
    </xf>
    <xf numFmtId="0" fontId="65" fillId="2" borderId="12" xfId="0" applyFont="1" applyFill="1" applyBorder="1" applyAlignment="1">
      <alignment horizontal="center" vertical="center" wrapText="1" readingOrder="1"/>
    </xf>
    <xf numFmtId="0" fontId="68" fillId="2" borderId="12" xfId="0" applyFont="1" applyFill="1" applyBorder="1" applyAlignment="1">
      <alignment horizontal="center" vertical="center" wrapText="1" readingOrder="1"/>
    </xf>
    <xf numFmtId="0" fontId="67" fillId="2" borderId="14" xfId="0" applyFont="1" applyFill="1" applyBorder="1" applyAlignment="1">
      <alignment horizontal="right" vertical="center" wrapText="1" readingOrder="1"/>
    </xf>
    <xf numFmtId="0" fontId="61" fillId="0" borderId="14" xfId="0" applyFont="1" applyBorder="1"/>
    <xf numFmtId="0" fontId="66" fillId="2" borderId="12" xfId="0" applyFont="1" applyFill="1" applyBorder="1" applyAlignment="1">
      <alignment horizontal="center" vertical="top" readingOrder="1"/>
    </xf>
    <xf numFmtId="0" fontId="67" fillId="2" borderId="3" xfId="0" applyFont="1" applyFill="1" applyBorder="1" applyAlignment="1">
      <alignment horizontal="left" vertical="center" wrapText="1" readingOrder="1"/>
    </xf>
    <xf numFmtId="0" fontId="67" fillId="2" borderId="14" xfId="0" applyFont="1" applyFill="1" applyBorder="1" applyAlignment="1">
      <alignment horizontal="left" vertical="center" wrapText="1" readingOrder="1"/>
    </xf>
    <xf numFmtId="165" fontId="70" fillId="2" borderId="12" xfId="0" applyNumberFormat="1" applyFont="1" applyFill="1" applyBorder="1" applyAlignment="1">
      <alignment horizontal="right" vertical="center" wrapText="1" readingOrder="1"/>
    </xf>
    <xf numFmtId="165" fontId="70" fillId="2" borderId="12" xfId="0" applyNumberFormat="1" applyFont="1" applyFill="1" applyBorder="1" applyAlignment="1">
      <alignment horizontal="center" vertical="center" wrapText="1" readingOrder="1"/>
    </xf>
    <xf numFmtId="0" fontId="57" fillId="2" borderId="12" xfId="0" applyFont="1" applyFill="1" applyBorder="1" applyAlignment="1">
      <alignment horizontal="left" vertical="top" wrapText="1" readingOrder="1"/>
    </xf>
    <xf numFmtId="0" fontId="74" fillId="2" borderId="12" xfId="0" applyFont="1" applyFill="1" applyBorder="1" applyAlignment="1">
      <alignment horizontal="center" vertical="center" wrapText="1" readingOrder="1"/>
    </xf>
    <xf numFmtId="0" fontId="59" fillId="2" borderId="14" xfId="0" applyFont="1" applyFill="1" applyBorder="1" applyAlignment="1">
      <alignment horizontal="center" vertical="center" wrapText="1" readingOrder="1"/>
    </xf>
    <xf numFmtId="0" fontId="67" fillId="2" borderId="2" xfId="0" applyFont="1" applyFill="1" applyBorder="1" applyAlignment="1">
      <alignment horizontal="left" vertical="center" wrapText="1" readingOrder="1"/>
    </xf>
    <xf numFmtId="170" fontId="70" fillId="2" borderId="12" xfId="0" applyNumberFormat="1" applyFont="1" applyFill="1" applyBorder="1" applyAlignment="1">
      <alignment horizontal="right" vertical="center" wrapText="1" readingOrder="1"/>
    </xf>
    <xf numFmtId="170" fontId="61" fillId="0" borderId="12" xfId="0" applyNumberFormat="1" applyFont="1" applyBorder="1" applyAlignment="1">
      <alignment horizontal="right"/>
    </xf>
    <xf numFmtId="170" fontId="70" fillId="2" borderId="2" xfId="0" applyNumberFormat="1" applyFont="1" applyFill="1" applyBorder="1" applyAlignment="1">
      <alignment horizontal="right" vertical="center" wrapText="1" readingOrder="1"/>
    </xf>
    <xf numFmtId="170" fontId="61" fillId="0" borderId="2" xfId="0" applyNumberFormat="1" applyFont="1" applyBorder="1"/>
    <xf numFmtId="164" fontId="57" fillId="2" borderId="12" xfId="0" applyNumberFormat="1" applyFont="1" applyFill="1" applyBorder="1" applyAlignment="1">
      <alignment horizontal="right" vertical="center" wrapText="1" readingOrder="1"/>
    </xf>
    <xf numFmtId="170" fontId="72" fillId="2" borderId="12" xfId="0" applyNumberFormat="1" applyFont="1" applyFill="1" applyBorder="1" applyAlignment="1">
      <alignment horizontal="right" vertical="top" readingOrder="1"/>
    </xf>
    <xf numFmtId="0" fontId="67" fillId="2" borderId="11" xfId="0" applyFont="1" applyFill="1" applyBorder="1" applyAlignment="1">
      <alignment horizontal="left" vertical="center" wrapText="1" readingOrder="1"/>
    </xf>
    <xf numFmtId="0" fontId="61" fillId="0" borderId="12" xfId="0" applyFont="1" applyBorder="1" applyAlignment="1">
      <alignment horizontal="right"/>
    </xf>
    <xf numFmtId="0" fontId="13" fillId="2" borderId="12" xfId="0" applyFont="1" applyFill="1" applyBorder="1" applyAlignment="1">
      <alignment horizontal="left" vertical="center" wrapText="1" readingOrder="1"/>
    </xf>
    <xf numFmtId="0" fontId="9" fillId="0" borderId="12" xfId="0" applyFont="1" applyBorder="1"/>
    <xf numFmtId="0" fontId="4" fillId="2" borderId="12" xfId="0" applyFont="1" applyFill="1" applyBorder="1" applyAlignment="1">
      <alignment horizontal="center" vertical="center" wrapText="1" readingOrder="1"/>
    </xf>
    <xf numFmtId="166" fontId="18" fillId="2" borderId="12" xfId="0" applyNumberFormat="1" applyFont="1" applyFill="1" applyBorder="1" applyAlignment="1">
      <alignment horizontal="right" vertical="center" wrapText="1" readingOrder="1"/>
    </xf>
    <xf numFmtId="166" fontId="9" fillId="0" borderId="12" xfId="0" applyNumberFormat="1" applyFont="1" applyBorder="1"/>
    <xf numFmtId="164" fontId="18" fillId="2" borderId="12" xfId="0" applyNumberFormat="1" applyFont="1" applyFill="1" applyBorder="1" applyAlignment="1">
      <alignment horizontal="right" vertical="center" wrapText="1" readingOrder="1"/>
    </xf>
    <xf numFmtId="0" fontId="16" fillId="2" borderId="11" xfId="0" applyFont="1" applyFill="1" applyBorder="1" applyAlignment="1">
      <alignment horizontal="left" vertical="center" wrapText="1" readingOrder="1"/>
    </xf>
    <xf numFmtId="0" fontId="9" fillId="0" borderId="11" xfId="0" applyFont="1" applyBorder="1"/>
    <xf numFmtId="0" fontId="0" fillId="0" borderId="0" xfId="0"/>
    <xf numFmtId="164" fontId="17" fillId="2" borderId="12" xfId="0" applyNumberFormat="1" applyFont="1" applyFill="1" applyBorder="1" applyAlignment="1">
      <alignment horizontal="right" vertical="center" wrapText="1" readingOrder="1"/>
    </xf>
    <xf numFmtId="0" fontId="12" fillId="2" borderId="12" xfId="0" applyFont="1" applyFill="1" applyBorder="1" applyAlignment="1">
      <alignment horizontal="left" vertical="center" wrapText="1" readingOrder="1"/>
    </xf>
    <xf numFmtId="164" fontId="13" fillId="2" borderId="12" xfId="0" applyNumberFormat="1" applyFont="1" applyFill="1" applyBorder="1" applyAlignment="1">
      <alignment horizontal="right" vertical="center" wrapText="1" readingOrder="1"/>
    </xf>
    <xf numFmtId="0" fontId="52" fillId="0" borderId="12" xfId="0" applyFont="1" applyBorder="1"/>
    <xf numFmtId="170" fontId="17" fillId="2" borderId="12" xfId="0" applyNumberFormat="1" applyFont="1" applyFill="1" applyBorder="1" applyAlignment="1">
      <alignment horizontal="right" vertical="center" wrapText="1" readingOrder="1"/>
    </xf>
    <xf numFmtId="170" fontId="9" fillId="0" borderId="12" xfId="0" applyNumberFormat="1" applyFont="1" applyBorder="1"/>
    <xf numFmtId="0" fontId="13" fillId="2" borderId="3" xfId="0" applyFont="1" applyFill="1" applyBorder="1" applyAlignment="1">
      <alignment horizontal="left" vertical="center" wrapText="1" readingOrder="1"/>
    </xf>
    <xf numFmtId="0" fontId="9" fillId="0" borderId="14" xfId="0" applyFont="1" applyBorder="1"/>
    <xf numFmtId="170" fontId="18" fillId="2" borderId="12" xfId="0" applyNumberFormat="1" applyFont="1" applyFill="1" applyBorder="1" applyAlignment="1">
      <alignment horizontal="right" vertical="center" wrapText="1" readingOrder="1"/>
    </xf>
    <xf numFmtId="0" fontId="16" fillId="2" borderId="12" xfId="0" applyFont="1" applyFill="1" applyBorder="1" applyAlignment="1">
      <alignment horizontal="left" vertical="center" wrapText="1" readingOrder="1"/>
    </xf>
    <xf numFmtId="170" fontId="13" fillId="2" borderId="12" xfId="0" applyNumberFormat="1" applyFont="1" applyFill="1" applyBorder="1" applyAlignment="1">
      <alignment horizontal="right" vertical="center" wrapText="1" readingOrder="1"/>
    </xf>
    <xf numFmtId="170" fontId="52" fillId="0" borderId="12" xfId="0" applyNumberFormat="1" applyFont="1" applyBorder="1"/>
    <xf numFmtId="170" fontId="117" fillId="2" borderId="12" xfId="0" applyNumberFormat="1" applyFont="1" applyFill="1" applyBorder="1" applyAlignment="1">
      <alignment horizontal="right" vertical="center" wrapText="1" readingOrder="1"/>
    </xf>
    <xf numFmtId="164" fontId="117" fillId="2" borderId="12" xfId="0" applyNumberFormat="1" applyFont="1" applyFill="1" applyBorder="1" applyAlignment="1">
      <alignment horizontal="right" vertical="center" wrapText="1" readingOrder="1"/>
    </xf>
    <xf numFmtId="166" fontId="13" fillId="2" borderId="12" xfId="0" applyNumberFormat="1" applyFont="1" applyFill="1" applyBorder="1" applyAlignment="1">
      <alignment horizontal="right" vertical="center" wrapText="1" readingOrder="1"/>
    </xf>
    <xf numFmtId="166" fontId="52" fillId="0" borderId="12" xfId="0" applyNumberFormat="1" applyFont="1" applyBorder="1"/>
    <xf numFmtId="0" fontId="13" fillId="2" borderId="13" xfId="0" applyFont="1" applyFill="1" applyBorder="1" applyAlignment="1">
      <alignment horizontal="left" vertical="center" wrapText="1" readingOrder="1"/>
    </xf>
    <xf numFmtId="0" fontId="9" fillId="0" borderId="2" xfId="0" applyFont="1" applyBorder="1"/>
    <xf numFmtId="0" fontId="16" fillId="2" borderId="14" xfId="0" applyFont="1" applyFill="1" applyBorder="1" applyAlignment="1">
      <alignment horizontal="left" vertical="center" wrapText="1" readingOrder="1"/>
    </xf>
    <xf numFmtId="165" fontId="117" fillId="2" borderId="12" xfId="0" applyNumberFormat="1" applyFont="1" applyFill="1" applyBorder="1" applyAlignment="1">
      <alignment horizontal="right" vertical="center" wrapText="1" readingOrder="1"/>
    </xf>
    <xf numFmtId="171" fontId="13" fillId="2" borderId="12" xfId="3" applyNumberFormat="1" applyFont="1" applyFill="1" applyBorder="1" applyAlignment="1">
      <alignment vertical="center" wrapText="1" readingOrder="1"/>
    </xf>
    <xf numFmtId="171" fontId="52" fillId="0" borderId="12" xfId="3" applyNumberFormat="1" applyFont="1" applyBorder="1" applyAlignment="1"/>
    <xf numFmtId="170" fontId="118" fillId="2" borderId="12" xfId="0" applyNumberFormat="1" applyFont="1" applyFill="1" applyBorder="1" applyAlignment="1">
      <alignment horizontal="right" vertical="center" wrapText="1" readingOrder="1"/>
    </xf>
    <xf numFmtId="170" fontId="119" fillId="0" borderId="12" xfId="0" applyNumberFormat="1" applyFont="1" applyBorder="1"/>
    <xf numFmtId="0" fontId="66" fillId="0" borderId="12" xfId="0" applyFont="1" applyBorder="1"/>
    <xf numFmtId="0" fontId="66" fillId="0" borderId="0" xfId="0" applyFont="1"/>
    <xf numFmtId="165" fontId="117" fillId="2" borderId="14" xfId="0" applyNumberFormat="1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center" vertical="center" wrapText="1" readingOrder="1"/>
    </xf>
    <xf numFmtId="0" fontId="9" fillId="0" borderId="20" xfId="0" applyFont="1" applyBorder="1"/>
    <xf numFmtId="0" fontId="9" fillId="0" borderId="9" xfId="0" applyFont="1" applyBorder="1"/>
    <xf numFmtId="0" fontId="52" fillId="0" borderId="14" xfId="0" applyFont="1" applyBorder="1"/>
    <xf numFmtId="166" fontId="57" fillId="2" borderId="12" xfId="0" applyNumberFormat="1" applyFont="1" applyFill="1" applyBorder="1" applyAlignment="1">
      <alignment horizontal="right" vertical="center" wrapText="1" readingOrder="1"/>
    </xf>
    <xf numFmtId="166" fontId="61" fillId="0" borderId="12" xfId="0" applyNumberFormat="1" applyFont="1" applyBorder="1"/>
    <xf numFmtId="170" fontId="57" fillId="2" borderId="12" xfId="0" applyNumberFormat="1" applyFont="1" applyFill="1" applyBorder="1" applyAlignment="1">
      <alignment horizontal="right" vertical="center" wrapText="1" readingOrder="1"/>
    </xf>
    <xf numFmtId="165" fontId="57" fillId="2" borderId="12" xfId="0" applyNumberFormat="1" applyFont="1" applyFill="1" applyBorder="1" applyAlignment="1">
      <alignment horizontal="right" vertical="center" wrapText="1" readingOrder="1"/>
    </xf>
    <xf numFmtId="0" fontId="76" fillId="2" borderId="12" xfId="0" applyFont="1" applyFill="1" applyBorder="1" applyAlignment="1">
      <alignment horizontal="center" vertical="center" wrapText="1" readingOrder="1"/>
    </xf>
    <xf numFmtId="0" fontId="75" fillId="2" borderId="11" xfId="0" applyFont="1" applyFill="1" applyBorder="1" applyAlignment="1">
      <alignment horizontal="left" vertical="center" wrapText="1"/>
    </xf>
    <xf numFmtId="0" fontId="61" fillId="0" borderId="10" xfId="0" applyFont="1" applyBorder="1"/>
    <xf numFmtId="0" fontId="72" fillId="4" borderId="3" xfId="0" applyFont="1" applyFill="1" applyBorder="1" applyAlignment="1">
      <alignment horizontal="center" vertical="center" wrapText="1"/>
    </xf>
    <xf numFmtId="0" fontId="61" fillId="0" borderId="6" xfId="0" applyFont="1" applyBorder="1"/>
    <xf numFmtId="0" fontId="61" fillId="0" borderId="13" xfId="0" applyFont="1" applyBorder="1"/>
    <xf numFmtId="0" fontId="61" fillId="0" borderId="5" xfId="0" applyFont="1" applyBorder="1"/>
    <xf numFmtId="0" fontId="72" fillId="4" borderId="4" xfId="0" applyFont="1" applyFill="1" applyBorder="1" applyAlignment="1">
      <alignment horizontal="center" vertical="center" wrapText="1"/>
    </xf>
    <xf numFmtId="0" fontId="61" fillId="0" borderId="19" xfId="0" applyFont="1" applyBorder="1"/>
    <xf numFmtId="0" fontId="77" fillId="2" borderId="11" xfId="0" applyFont="1" applyFill="1" applyBorder="1" applyAlignment="1">
      <alignment horizontal="left" vertical="center" wrapText="1"/>
    </xf>
    <xf numFmtId="0" fontId="72" fillId="2" borderId="3" xfId="0" applyFont="1" applyFill="1" applyBorder="1" applyAlignment="1">
      <alignment horizontal="left" vertical="center" wrapText="1"/>
    </xf>
    <xf numFmtId="0" fontId="72" fillId="2" borderId="11" xfId="0" applyFont="1" applyFill="1" applyBorder="1" applyAlignment="1">
      <alignment horizontal="left" vertical="center" wrapText="1"/>
    </xf>
    <xf numFmtId="0" fontId="72" fillId="0" borderId="11" xfId="0" applyFont="1" applyBorder="1" applyAlignment="1">
      <alignment horizontal="left" vertical="center" wrapText="1"/>
    </xf>
    <xf numFmtId="0" fontId="59" fillId="2" borderId="14" xfId="0" applyFont="1" applyFill="1" applyBorder="1" applyAlignment="1">
      <alignment horizontal="left" vertical="center" wrapText="1" readingOrder="1"/>
    </xf>
    <xf numFmtId="0" fontId="72" fillId="4" borderId="7" xfId="0" applyFont="1" applyFill="1" applyBorder="1" applyAlignment="1">
      <alignment horizontal="left" vertical="center" wrapText="1"/>
    </xf>
    <xf numFmtId="0" fontId="61" fillId="0" borderId="9" xfId="0" applyFont="1" applyBorder="1"/>
    <xf numFmtId="0" fontId="77" fillId="0" borderId="13" xfId="0" applyFont="1" applyBorder="1" applyAlignment="1">
      <alignment horizontal="left" vertical="center" wrapText="1"/>
    </xf>
    <xf numFmtId="0" fontId="77" fillId="0" borderId="3" xfId="0" applyFont="1" applyBorder="1" applyAlignment="1">
      <alignment horizontal="left" vertical="center" wrapText="1"/>
    </xf>
    <xf numFmtId="170" fontId="11" fillId="2" borderId="12" xfId="0" applyNumberFormat="1" applyFont="1" applyFill="1" applyBorder="1" applyAlignment="1">
      <alignment horizontal="right" vertical="center" wrapText="1" readingOrder="1"/>
    </xf>
    <xf numFmtId="0" fontId="4" fillId="2" borderId="12" xfId="0" applyFont="1" applyFill="1" applyBorder="1" applyAlignment="1">
      <alignment horizontal="left" vertical="center" wrapText="1" readingOrder="1"/>
    </xf>
    <xf numFmtId="170" fontId="11" fillId="0" borderId="12" xfId="0" applyNumberFormat="1" applyFont="1" applyBorder="1" applyAlignment="1">
      <alignment horizontal="right" vertical="center" wrapText="1" readingOrder="1"/>
    </xf>
    <xf numFmtId="164" fontId="12" fillId="2" borderId="12" xfId="0" applyNumberFormat="1" applyFont="1" applyFill="1" applyBorder="1" applyAlignment="1">
      <alignment horizontal="right" vertical="center" wrapText="1" readingOrder="1"/>
    </xf>
    <xf numFmtId="166" fontId="12" fillId="0" borderId="12" xfId="0" applyNumberFormat="1" applyFont="1" applyBorder="1" applyAlignment="1">
      <alignment horizontal="right" vertical="center" wrapText="1" readingOrder="1"/>
    </xf>
    <xf numFmtId="0" fontId="15" fillId="2" borderId="12" xfId="0" applyFont="1" applyFill="1" applyBorder="1" applyAlignment="1">
      <alignment horizontal="left" vertical="center" wrapText="1" readingOrder="1"/>
    </xf>
    <xf numFmtId="170" fontId="12" fillId="0" borderId="12" xfId="0" applyNumberFormat="1" applyFont="1" applyBorder="1" applyAlignment="1">
      <alignment horizontal="center" vertical="center" wrapText="1" readingOrder="1"/>
    </xf>
    <xf numFmtId="170" fontId="9" fillId="0" borderId="12" xfId="0" applyNumberFormat="1" applyFont="1" applyBorder="1" applyAlignment="1">
      <alignment horizontal="center" readingOrder="1"/>
    </xf>
    <xf numFmtId="170" fontId="12" fillId="2" borderId="12" xfId="0" applyNumberFormat="1" applyFont="1" applyFill="1" applyBorder="1" applyAlignment="1">
      <alignment horizontal="right" vertical="center" wrapText="1" readingOrder="1"/>
    </xf>
    <xf numFmtId="170" fontId="9" fillId="0" borderId="12" xfId="0" applyNumberFormat="1" applyFont="1" applyBorder="1" applyAlignment="1">
      <alignment horizontal="right"/>
    </xf>
    <xf numFmtId="166" fontId="12" fillId="2" borderId="12" xfId="0" applyNumberFormat="1" applyFont="1" applyFill="1" applyBorder="1" applyAlignment="1">
      <alignment horizontal="right" vertical="center" wrapText="1" readingOrder="1"/>
    </xf>
    <xf numFmtId="0" fontId="10" fillId="2" borderId="12" xfId="0" applyFont="1" applyFill="1" applyBorder="1" applyAlignment="1">
      <alignment horizontal="left" vertical="center" wrapText="1" readingOrder="1"/>
    </xf>
    <xf numFmtId="171" fontId="11" fillId="2" borderId="12" xfId="0" applyNumberFormat="1" applyFont="1" applyFill="1" applyBorder="1" applyAlignment="1">
      <alignment horizontal="right" vertical="center" wrapText="1" readingOrder="1"/>
    </xf>
    <xf numFmtId="171" fontId="9" fillId="0" borderId="12" xfId="0" applyNumberFormat="1" applyFont="1" applyBorder="1"/>
    <xf numFmtId="0" fontId="60" fillId="0" borderId="12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4" fillId="2" borderId="12" xfId="0" applyFont="1" applyFill="1" applyBorder="1" applyAlignment="1">
      <alignment horizontal="right" vertical="center" wrapText="1" readingOrder="1"/>
    </xf>
    <xf numFmtId="0" fontId="26" fillId="0" borderId="12" xfId="0" applyFont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top"/>
    </xf>
    <xf numFmtId="0" fontId="26" fillId="0" borderId="12" xfId="0" applyFont="1" applyBorder="1" applyAlignment="1">
      <alignment horizontal="center" vertical="top"/>
    </xf>
    <xf numFmtId="0" fontId="87" fillId="0" borderId="12" xfId="2" applyFont="1" applyAlignment="1">
      <alignment horizontal="center"/>
    </xf>
    <xf numFmtId="0" fontId="73" fillId="0" borderId="11" xfId="0" applyFont="1" applyBorder="1" applyAlignment="1">
      <alignment horizontal="left" vertical="center" wrapText="1"/>
    </xf>
    <xf numFmtId="0" fontId="61" fillId="0" borderId="0" xfId="0" applyFont="1"/>
    <xf numFmtId="0" fontId="71" fillId="28" borderId="11" xfId="0" applyFont="1" applyFill="1" applyBorder="1" applyAlignment="1">
      <alignment horizontal="left" vertical="center"/>
    </xf>
    <xf numFmtId="0" fontId="61" fillId="28" borderId="0" xfId="0" applyFont="1" applyFill="1"/>
    <xf numFmtId="0" fontId="61" fillId="28" borderId="10" xfId="0" applyFont="1" applyFill="1" applyBorder="1"/>
    <xf numFmtId="0" fontId="73" fillId="0" borderId="0" xfId="0" applyFont="1" applyAlignment="1">
      <alignment horizontal="left" vertical="center"/>
    </xf>
    <xf numFmtId="0" fontId="71" fillId="0" borderId="3" xfId="0" applyFont="1" applyBorder="1" applyAlignment="1">
      <alignment horizontal="left" vertical="center" wrapText="1"/>
    </xf>
    <xf numFmtId="0" fontId="81" fillId="0" borderId="11" xfId="0" applyFont="1" applyBorder="1" applyAlignment="1">
      <alignment horizontal="left" vertical="center" wrapText="1"/>
    </xf>
    <xf numFmtId="0" fontId="81" fillId="0" borderId="12" xfId="0" applyFont="1" applyBorder="1" applyAlignment="1">
      <alignment horizontal="left" vertical="center" wrapText="1"/>
    </xf>
    <xf numFmtId="0" fontId="81" fillId="0" borderId="10" xfId="0" applyFont="1" applyBorder="1" applyAlignment="1">
      <alignment horizontal="left" vertical="center" wrapText="1"/>
    </xf>
    <xf numFmtId="0" fontId="73" fillId="0" borderId="12" xfId="0" applyFont="1" applyBorder="1" applyAlignment="1">
      <alignment horizontal="left" vertical="center" wrapText="1"/>
    </xf>
    <xf numFmtId="0" fontId="73" fillId="0" borderId="10" xfId="0" applyFont="1" applyBorder="1" applyAlignment="1">
      <alignment horizontal="left" vertical="center" wrapText="1"/>
    </xf>
    <xf numFmtId="0" fontId="71" fillId="0" borderId="11" xfId="0" applyFont="1" applyBorder="1" applyAlignment="1">
      <alignment horizontal="left" vertical="center"/>
    </xf>
    <xf numFmtId="0" fontId="61" fillId="0" borderId="0" xfId="0" applyFont="1" applyAlignment="1">
      <alignment wrapText="1"/>
    </xf>
    <xf numFmtId="0" fontId="61" fillId="0" borderId="10" xfId="0" applyFont="1" applyBorder="1" applyAlignment="1">
      <alignment wrapText="1"/>
    </xf>
    <xf numFmtId="0" fontId="73" fillId="0" borderId="2" xfId="0" applyFont="1" applyBorder="1" applyAlignment="1">
      <alignment horizontal="left" vertical="center"/>
    </xf>
    <xf numFmtId="166" fontId="71" fillId="0" borderId="6" xfId="0" applyNumberFormat="1" applyFont="1" applyBorder="1" applyAlignment="1">
      <alignment horizontal="left" vertical="center"/>
    </xf>
    <xf numFmtId="166" fontId="61" fillId="0" borderId="5" xfId="0" applyNumberFormat="1" applyFont="1" applyBorder="1"/>
    <xf numFmtId="166" fontId="71" fillId="0" borderId="7" xfId="0" applyNumberFormat="1" applyFont="1" applyBorder="1" applyAlignment="1">
      <alignment horizontal="left" vertical="center" wrapText="1"/>
    </xf>
    <xf numFmtId="166" fontId="61" fillId="0" borderId="9" xfId="0" applyNumberFormat="1" applyFont="1" applyBorder="1"/>
    <xf numFmtId="166" fontId="71" fillId="5" borderId="4" xfId="0" applyNumberFormat="1" applyFont="1" applyFill="1" applyBorder="1" applyAlignment="1">
      <alignment horizontal="center" vertical="center" wrapText="1"/>
    </xf>
    <xf numFmtId="166" fontId="61" fillId="0" borderId="19" xfId="0" applyNumberFormat="1" applyFont="1" applyBorder="1"/>
    <xf numFmtId="0" fontId="71" fillId="5" borderId="3" xfId="0" applyFont="1" applyFill="1" applyBorder="1" applyAlignment="1">
      <alignment horizontal="center" vertical="center"/>
    </xf>
    <xf numFmtId="0" fontId="61" fillId="0" borderId="11" xfId="0" applyFont="1" applyBorder="1"/>
    <xf numFmtId="0" fontId="73" fillId="0" borderId="3" xfId="0" applyFont="1" applyBorder="1" applyAlignment="1">
      <alignment horizontal="left" vertical="center" wrapText="1"/>
    </xf>
    <xf numFmtId="0" fontId="73" fillId="0" borderId="11" xfId="0" applyFont="1" applyBorder="1" applyAlignment="1">
      <alignment vertical="center" wrapText="1"/>
    </xf>
    <xf numFmtId="0" fontId="71" fillId="5" borderId="3" xfId="0" applyFont="1" applyFill="1" applyBorder="1" applyAlignment="1">
      <alignment horizontal="center" vertical="center" wrapText="1"/>
    </xf>
    <xf numFmtId="166" fontId="71" fillId="5" borderId="7" xfId="0" applyNumberFormat="1" applyFont="1" applyFill="1" applyBorder="1" applyAlignment="1">
      <alignment horizontal="center" vertical="center"/>
    </xf>
    <xf numFmtId="166" fontId="61" fillId="0" borderId="20" xfId="0" applyNumberFormat="1" applyFont="1" applyBorder="1"/>
    <xf numFmtId="0" fontId="79" fillId="4" borderId="4" xfId="0" applyFont="1" applyFill="1" applyBorder="1" applyAlignment="1">
      <alignment horizontal="center" vertical="center" wrapText="1"/>
    </xf>
    <xf numFmtId="0" fontId="82" fillId="0" borderId="2" xfId="0" applyFont="1" applyBorder="1" applyAlignment="1">
      <alignment horizontal="left" vertical="center" wrapText="1"/>
    </xf>
    <xf numFmtId="0" fontId="61" fillId="0" borderId="18" xfId="0" applyFont="1" applyBorder="1"/>
    <xf numFmtId="0" fontId="79" fillId="4" borderId="7" xfId="0" applyFont="1" applyFill="1" applyBorder="1" applyAlignment="1">
      <alignment horizontal="center" vertical="center" wrapText="1"/>
    </xf>
    <xf numFmtId="0" fontId="61" fillId="0" borderId="20" xfId="0" applyFont="1" applyBorder="1"/>
    <xf numFmtId="0" fontId="80" fillId="2" borderId="18" xfId="0" applyFont="1" applyFill="1" applyBorder="1" applyAlignment="1">
      <alignment horizontal="center" vertical="center" wrapText="1"/>
    </xf>
    <xf numFmtId="164" fontId="79" fillId="4" borderId="7" xfId="0" applyNumberFormat="1" applyFont="1" applyFill="1" applyBorder="1" applyAlignment="1">
      <alignment horizontal="center" vertical="center" wrapText="1"/>
    </xf>
    <xf numFmtId="166" fontId="79" fillId="4" borderId="4" xfId="0" applyNumberFormat="1" applyFont="1" applyFill="1" applyBorder="1" applyAlignment="1">
      <alignment horizontal="center" vertical="center" wrapText="1"/>
    </xf>
    <xf numFmtId="0" fontId="79" fillId="4" borderId="3" xfId="0" applyFont="1" applyFill="1" applyBorder="1" applyAlignment="1">
      <alignment horizontal="center" vertical="center"/>
    </xf>
    <xf numFmtId="0" fontId="79" fillId="0" borderId="11" xfId="0" applyFont="1" applyBorder="1" applyAlignment="1">
      <alignment horizontal="left" vertical="center" wrapText="1"/>
    </xf>
    <xf numFmtId="0" fontId="79" fillId="0" borderId="3" xfId="0" applyFont="1" applyBorder="1" applyAlignment="1">
      <alignment horizontal="left" vertical="center" wrapText="1"/>
    </xf>
    <xf numFmtId="0" fontId="79" fillId="2" borderId="7" xfId="0" applyFont="1" applyFill="1" applyBorder="1" applyAlignment="1">
      <alignment horizontal="center" vertical="center" wrapText="1"/>
    </xf>
    <xf numFmtId="0" fontId="79" fillId="2" borderId="11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9" fillId="0" borderId="10" xfId="0" applyFont="1" applyBorder="1"/>
    <xf numFmtId="0" fontId="29" fillId="5" borderId="3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13" xfId="0" applyFont="1" applyBorder="1"/>
    <xf numFmtId="0" fontId="9" fillId="0" borderId="5" xfId="0" applyFont="1" applyBorder="1"/>
    <xf numFmtId="164" fontId="29" fillId="5" borderId="7" xfId="0" applyNumberFormat="1" applyFont="1" applyFill="1" applyBorder="1" applyAlignment="1">
      <alignment horizontal="center" vertical="center" wrapText="1"/>
    </xf>
    <xf numFmtId="164" fontId="29" fillId="5" borderId="4" xfId="0" applyNumberFormat="1" applyFont="1" applyFill="1" applyBorder="1" applyAlignment="1">
      <alignment horizontal="center" vertical="center" wrapText="1"/>
    </xf>
    <xf numFmtId="0" fontId="9" fillId="0" borderId="19" xfId="0" applyFont="1" applyBorder="1"/>
    <xf numFmtId="0" fontId="29" fillId="5" borderId="7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left" vertical="center" wrapText="1"/>
    </xf>
    <xf numFmtId="0" fontId="115" fillId="20" borderId="42" xfId="0" applyFont="1" applyFill="1" applyBorder="1" applyAlignment="1">
      <alignment horizontal="center" vertical="center"/>
    </xf>
    <xf numFmtId="0" fontId="115" fillId="20" borderId="79" xfId="0" applyFont="1" applyFill="1" applyBorder="1" applyAlignment="1">
      <alignment horizontal="center" vertical="center"/>
    </xf>
    <xf numFmtId="0" fontId="115" fillId="20" borderId="80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68" fillId="0" borderId="81" xfId="0" applyFont="1" applyBorder="1" applyAlignment="1">
      <alignment horizontal="center" vertical="top"/>
    </xf>
    <xf numFmtId="0" fontId="9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9" fontId="0" fillId="0" borderId="42" xfId="7" applyFont="1" applyBorder="1" applyAlignment="1">
      <alignment horizontal="center" vertical="center"/>
    </xf>
    <xf numFmtId="9" fontId="0" fillId="0" borderId="79" xfId="7" applyFont="1" applyBorder="1" applyAlignment="1">
      <alignment horizontal="center" vertical="center"/>
    </xf>
    <xf numFmtId="9" fontId="0" fillId="0" borderId="80" xfId="7" applyFont="1" applyBorder="1" applyAlignment="1">
      <alignment horizontal="center" vertical="center"/>
    </xf>
    <xf numFmtId="172" fontId="88" fillId="20" borderId="42" xfId="6" applyNumberFormat="1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1" fillId="0" borderId="12" xfId="0" applyFont="1" applyBorder="1" applyAlignment="1">
      <alignment horizontal="center"/>
    </xf>
    <xf numFmtId="0" fontId="76" fillId="2" borderId="0" xfId="0" applyFont="1" applyFill="1" applyAlignment="1">
      <alignment horizontal="center" vertical="center"/>
    </xf>
    <xf numFmtId="0" fontId="62" fillId="21" borderId="49" xfId="0" applyFont="1" applyFill="1" applyBorder="1" applyAlignment="1">
      <alignment horizontal="center" vertical="center"/>
    </xf>
    <xf numFmtId="0" fontId="62" fillId="21" borderId="50" xfId="0" applyFont="1" applyFill="1" applyBorder="1" applyAlignment="1">
      <alignment horizontal="center" vertical="center"/>
    </xf>
    <xf numFmtId="0" fontId="62" fillId="21" borderId="51" xfId="0" applyFont="1" applyFill="1" applyBorder="1" applyAlignment="1">
      <alignment horizontal="center" vertical="center"/>
    </xf>
    <xf numFmtId="0" fontId="65" fillId="26" borderId="46" xfId="0" applyFont="1" applyFill="1" applyBorder="1" applyAlignment="1">
      <alignment horizontal="center" vertical="center"/>
    </xf>
    <xf numFmtId="0" fontId="65" fillId="26" borderId="47" xfId="0" applyFont="1" applyFill="1" applyBorder="1" applyAlignment="1">
      <alignment horizontal="center" vertical="center"/>
    </xf>
    <xf numFmtId="0" fontId="65" fillId="26" borderId="48" xfId="0" applyFont="1" applyFill="1" applyBorder="1" applyAlignment="1">
      <alignment horizontal="center" vertical="center"/>
    </xf>
    <xf numFmtId="0" fontId="116" fillId="20" borderId="42" xfId="0" applyFont="1" applyFill="1" applyBorder="1" applyAlignment="1">
      <alignment horizontal="center" vertical="center"/>
    </xf>
    <xf numFmtId="49" fontId="61" fillId="0" borderId="42" xfId="3" applyNumberFormat="1" applyFont="1" applyBorder="1" applyAlignment="1">
      <alignment horizontal="center" vertical="center"/>
    </xf>
    <xf numFmtId="49" fontId="61" fillId="0" borderId="79" xfId="3" applyNumberFormat="1" applyFont="1" applyBorder="1" applyAlignment="1">
      <alignment horizontal="center" vertical="center"/>
    </xf>
    <xf numFmtId="49" fontId="61" fillId="0" borderId="80" xfId="3" applyNumberFormat="1" applyFont="1" applyBorder="1" applyAlignment="1">
      <alignment horizontal="center" vertical="center"/>
    </xf>
    <xf numFmtId="49" fontId="61" fillId="0" borderId="79" xfId="3" applyNumberFormat="1" applyFont="1" applyBorder="1" applyAlignment="1">
      <alignment horizontal="center" vertical="center" wrapText="1"/>
    </xf>
    <xf numFmtId="49" fontId="61" fillId="0" borderId="80" xfId="3" applyNumberFormat="1" applyFont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top"/>
    </xf>
    <xf numFmtId="0" fontId="9" fillId="0" borderId="22" xfId="0" applyFont="1" applyBorder="1"/>
    <xf numFmtId="0" fontId="122" fillId="2" borderId="12" xfId="14" applyFont="1" applyFill="1" applyAlignment="1">
      <alignment horizontal="center" vertical="center"/>
    </xf>
    <xf numFmtId="0" fontId="4" fillId="2" borderId="12" xfId="14" applyFont="1" applyFill="1" applyAlignment="1">
      <alignment horizontal="center" vertical="center"/>
    </xf>
    <xf numFmtId="0" fontId="9" fillId="0" borderId="12" xfId="14" applyFont="1"/>
    <xf numFmtId="0" fontId="4" fillId="0" borderId="22" xfId="14" applyFont="1" applyBorder="1" applyAlignment="1">
      <alignment horizontal="center" vertical="top"/>
    </xf>
    <xf numFmtId="0" fontId="9" fillId="0" borderId="22" xfId="14" applyFont="1" applyBorder="1"/>
    <xf numFmtId="0" fontId="30" fillId="2" borderId="32" xfId="0" applyFont="1" applyFill="1" applyBorder="1" applyAlignment="1">
      <alignment horizontal="center" vertical="top"/>
    </xf>
    <xf numFmtId="0" fontId="9" fillId="0" borderId="41" xfId="0" applyFont="1" applyBorder="1"/>
    <xf numFmtId="0" fontId="28" fillId="0" borderId="0" xfId="0" applyFont="1" applyAlignment="1">
      <alignment horizontal="center"/>
    </xf>
    <xf numFmtId="0" fontId="29" fillId="5" borderId="71" xfId="0" applyFont="1" applyFill="1" applyBorder="1" applyAlignment="1">
      <alignment horizontal="center" vertical="center" wrapText="1"/>
    </xf>
    <xf numFmtId="0" fontId="9" fillId="0" borderId="21" xfId="0" applyFont="1" applyBorder="1"/>
    <xf numFmtId="0" fontId="29" fillId="5" borderId="72" xfId="0" applyFont="1" applyFill="1" applyBorder="1" applyAlignment="1">
      <alignment horizontal="center" vertical="center" wrapText="1"/>
    </xf>
    <xf numFmtId="0" fontId="9" fillId="0" borderId="73" xfId="0" applyFont="1" applyBorder="1"/>
    <xf numFmtId="0" fontId="29" fillId="5" borderId="70" xfId="0" applyFont="1" applyFill="1" applyBorder="1" applyAlignment="1">
      <alignment horizontal="center" vertical="center" wrapText="1"/>
    </xf>
    <xf numFmtId="0" fontId="9" fillId="0" borderId="75" xfId="0" applyFont="1" applyBorder="1"/>
    <xf numFmtId="0" fontId="29" fillId="5" borderId="74" xfId="0" applyFont="1" applyFill="1" applyBorder="1" applyAlignment="1">
      <alignment horizontal="center" vertical="center" wrapText="1"/>
    </xf>
    <xf numFmtId="0" fontId="9" fillId="0" borderId="76" xfId="0" applyFont="1" applyBorder="1"/>
    <xf numFmtId="0" fontId="29" fillId="5" borderId="29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29" fillId="5" borderId="27" xfId="0" applyFont="1" applyFill="1" applyBorder="1" applyAlignment="1">
      <alignment horizontal="center" vertical="center" wrapText="1"/>
    </xf>
    <xf numFmtId="0" fontId="9" fillId="0" borderId="30" xfId="0" applyFont="1" applyBorder="1"/>
    <xf numFmtId="0" fontId="29" fillId="5" borderId="28" xfId="0" applyFont="1" applyFill="1" applyBorder="1" applyAlignment="1">
      <alignment horizontal="center" vertical="center" wrapText="1"/>
    </xf>
    <xf numFmtId="171" fontId="91" fillId="0" borderId="52" xfId="3" applyNumberFormat="1" applyFont="1" applyFill="1" applyBorder="1" applyAlignment="1">
      <alignment horizontal="center" vertical="center" wrapText="1"/>
    </xf>
    <xf numFmtId="171" fontId="91" fillId="0" borderId="53" xfId="3" applyNumberFormat="1" applyFont="1" applyFill="1" applyBorder="1" applyAlignment="1">
      <alignment horizontal="center" vertical="center" wrapText="1"/>
    </xf>
    <xf numFmtId="171" fontId="106" fillId="0" borderId="50" xfId="3" applyNumberFormat="1" applyFont="1" applyBorder="1" applyAlignment="1">
      <alignment horizontal="center" vertical="center"/>
    </xf>
    <xf numFmtId="171" fontId="106" fillId="0" borderId="0" xfId="3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3" fillId="0" borderId="49" xfId="0" applyFont="1" applyBorder="1" applyAlignment="1">
      <alignment horizontal="center" vertical="center"/>
    </xf>
    <xf numFmtId="0" fontId="93" fillId="0" borderId="50" xfId="0" applyFont="1" applyBorder="1" applyAlignment="1">
      <alignment horizontal="center" vertical="center"/>
    </xf>
    <xf numFmtId="0" fontId="93" fillId="0" borderId="51" xfId="0" applyFont="1" applyBorder="1" applyAlignment="1">
      <alignment horizontal="center" vertical="center"/>
    </xf>
    <xf numFmtId="0" fontId="93" fillId="0" borderId="44" xfId="0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0" fontId="93" fillId="0" borderId="45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 vertical="center"/>
    </xf>
    <xf numFmtId="0" fontId="93" fillId="0" borderId="47" xfId="0" applyFont="1" applyBorder="1" applyAlignment="1">
      <alignment horizontal="center" vertical="center"/>
    </xf>
    <xf numFmtId="0" fontId="93" fillId="0" borderId="48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53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5" fillId="0" borderId="50" xfId="0" applyFont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5" fillId="0" borderId="50" xfId="0" applyFont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164" fontId="34" fillId="0" borderId="36" xfId="0" applyNumberFormat="1" applyFont="1" applyBorder="1" applyAlignment="1">
      <alignment horizontal="center" vertical="center"/>
    </xf>
    <xf numFmtId="0" fontId="9" fillId="0" borderId="35" xfId="0" applyFont="1" applyBorder="1"/>
    <xf numFmtId="164" fontId="34" fillId="0" borderId="12" xfId="0" applyNumberFormat="1" applyFont="1" applyBorder="1" applyAlignment="1">
      <alignment horizontal="center" vertical="center"/>
    </xf>
    <xf numFmtId="0" fontId="9" fillId="0" borderId="40" xfId="0" applyFont="1" applyBorder="1"/>
    <xf numFmtId="164" fontId="34" fillId="0" borderId="29" xfId="0" applyNumberFormat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9" fillId="0" borderId="34" xfId="0" applyFont="1" applyBorder="1"/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3" fillId="6" borderId="23" xfId="0" applyFont="1" applyFill="1" applyBorder="1" applyAlignment="1">
      <alignment horizontal="right" vertical="center" wrapText="1"/>
    </xf>
    <xf numFmtId="0" fontId="9" fillId="0" borderId="24" xfId="0" applyFont="1" applyBorder="1"/>
    <xf numFmtId="0" fontId="9" fillId="0" borderId="25" xfId="0" applyFont="1" applyBorder="1"/>
    <xf numFmtId="0" fontId="34" fillId="0" borderId="32" xfId="0" applyFont="1" applyBorder="1" applyAlignment="1">
      <alignment horizontal="center" vertical="center"/>
    </xf>
    <xf numFmtId="0" fontId="9" fillId="0" borderId="39" xfId="0" applyFont="1" applyBorder="1"/>
    <xf numFmtId="0" fontId="34" fillId="0" borderId="32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4" fillId="0" borderId="41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0" fontId="9" fillId="0" borderId="38" xfId="0" applyFont="1" applyBorder="1"/>
    <xf numFmtId="49" fontId="41" fillId="6" borderId="23" xfId="0" applyNumberFormat="1" applyFont="1" applyFill="1" applyBorder="1" applyAlignment="1">
      <alignment horizontal="left" vertical="center" wrapText="1"/>
    </xf>
    <xf numFmtId="49" fontId="41" fillId="6" borderId="23" xfId="0" applyNumberFormat="1" applyFont="1" applyFill="1" applyBorder="1" applyAlignment="1">
      <alignment horizontal="left" vertical="center"/>
    </xf>
  </cellXfs>
  <cellStyles count="15">
    <cellStyle name="Millares" xfId="3" builtinId="3"/>
    <cellStyle name="Millares 2" xfId="6" xr:uid="{00000000-0005-0000-0000-000001000000}"/>
    <cellStyle name="Millares 2 2" xfId="13" xr:uid="{00000000-0005-0000-0000-000002000000}"/>
    <cellStyle name="Millares 3" xfId="10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3" xfId="2" xr:uid="{00000000-0005-0000-0000-000007000000}"/>
    <cellStyle name="Normal 3 2" xfId="9" xr:uid="{00000000-0005-0000-0000-000008000000}"/>
    <cellStyle name="Normal 4" xfId="5" xr:uid="{00000000-0005-0000-0000-000009000000}"/>
    <cellStyle name="Normal 4 2" xfId="12" xr:uid="{00000000-0005-0000-0000-00000A000000}"/>
    <cellStyle name="Normal 5" xfId="8" xr:uid="{00000000-0005-0000-0000-00000B000000}"/>
    <cellStyle name="Normal 6" xfId="14" xr:uid="{00000000-0005-0000-0000-00000C000000}"/>
    <cellStyle name="Porcentaje" xfId="7" builtinId="5"/>
    <cellStyle name="Porcentaje 2" xfId="11" xr:uid="{00000000-0005-0000-0000-00000E000000}"/>
  </cellStyles>
  <dxfs count="5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microsoft.com/office/2017/06/relationships/rdRichValueStructure" Target="richData/rdrichvaluestructure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06/relationships/rdRichValue" Target="richData/rdrichvalue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540277</xdr:colOff>
      <xdr:row>3</xdr:row>
      <xdr:rowOff>122236</xdr:rowOff>
    </xdr:from>
    <xdr:to>
      <xdr:col>7</xdr:col>
      <xdr:colOff>460375</xdr:colOff>
      <xdr:row>18</xdr:row>
      <xdr:rowOff>14012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77" y="693736"/>
          <a:ext cx="4920723" cy="2749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15</xdr:row>
      <xdr:rowOff>114300</xdr:rowOff>
    </xdr:from>
    <xdr:to>
      <xdr:col>5</xdr:col>
      <xdr:colOff>9525</xdr:colOff>
      <xdr:row>28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54087" y="3722688"/>
          <a:ext cx="3546475" cy="185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14815</xdr:colOff>
      <xdr:row>1</xdr:row>
      <xdr:rowOff>18270</xdr:rowOff>
    </xdr:from>
    <xdr:to>
      <xdr:col>8</xdr:col>
      <xdr:colOff>438150</xdr:colOff>
      <xdr:row>3</xdr:row>
      <xdr:rowOff>224489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5" y="189720"/>
          <a:ext cx="1147235" cy="491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31750</xdr:rowOff>
    </xdr:from>
    <xdr:to>
      <xdr:col>7</xdr:col>
      <xdr:colOff>393825</xdr:colOff>
      <xdr:row>3</xdr:row>
      <xdr:rowOff>275291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473325" cy="611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47625</xdr:rowOff>
    </xdr:from>
    <xdr:to>
      <xdr:col>8</xdr:col>
      <xdr:colOff>329895</xdr:colOff>
      <xdr:row>7</xdr:row>
      <xdr:rowOff>50926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120470" cy="4890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10581</xdr:colOff>
      <xdr:row>3</xdr:row>
      <xdr:rowOff>32022</xdr:rowOff>
    </xdr:from>
    <xdr:to>
      <xdr:col>8</xdr:col>
      <xdr:colOff>361950</xdr:colOff>
      <xdr:row>5</xdr:row>
      <xdr:rowOff>8590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1" y="193947"/>
          <a:ext cx="1056219" cy="4623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406685</xdr:colOff>
      <xdr:row>1</xdr:row>
      <xdr:rowOff>28156</xdr:rowOff>
    </xdr:from>
    <xdr:to>
      <xdr:col>1</xdr:col>
      <xdr:colOff>1579158</xdr:colOff>
      <xdr:row>2</xdr:row>
      <xdr:rowOff>357838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85" y="242201"/>
          <a:ext cx="1172473" cy="4902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85936</xdr:colOff>
      <xdr:row>1</xdr:row>
      <xdr:rowOff>117689</xdr:rowOff>
    </xdr:from>
    <xdr:to>
      <xdr:col>2</xdr:col>
      <xdr:colOff>721995</xdr:colOff>
      <xdr:row>4</xdr:row>
      <xdr:rowOff>15370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96" y="201509"/>
          <a:ext cx="1146599" cy="4691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44929</xdr:colOff>
      <xdr:row>1</xdr:row>
      <xdr:rowOff>22666</xdr:rowOff>
    </xdr:from>
    <xdr:to>
      <xdr:col>8</xdr:col>
      <xdr:colOff>535780</xdr:colOff>
      <xdr:row>3</xdr:row>
      <xdr:rowOff>196446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46" y="193397"/>
          <a:ext cx="1065946" cy="4613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</xdr:rowOff>
    </xdr:from>
    <xdr:to>
      <xdr:col>1</xdr:col>
      <xdr:colOff>1041952</xdr:colOff>
      <xdr:row>2</xdr:row>
      <xdr:rowOff>171451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"/>
          <a:ext cx="168965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266700</xdr:colOff>
      <xdr:row>15</xdr:row>
      <xdr:rowOff>142875</xdr:rowOff>
    </xdr:from>
    <xdr:ext cx="2143125" cy="9144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297025" y="7439025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1352550</xdr:colOff>
      <xdr:row>14</xdr:row>
      <xdr:rowOff>38100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315075" y="56197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 de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2486025" cy="10763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14375" y="5772150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 Catalina Moreno Trillo</a:t>
          </a:r>
          <a:endParaRPr lang="es-MX" sz="1000">
            <a:effectLst/>
            <a:latin typeface="Trebuchet MS" panose="020B0603020202020204" pitchFamily="34" charset="0"/>
          </a:endParaRPr>
        </a:p>
        <a:p>
          <a:pPr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Directora Jurídica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323975" cy="276225"/>
    <xdr:sp macro="" textlink="">
      <xdr:nvSpPr>
        <xdr:cNvPr id="6" name="Shape 50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714375" y="52006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571500</xdr:colOff>
      <xdr:row>12</xdr:row>
      <xdr:rowOff>28575</xdr:rowOff>
    </xdr:from>
    <xdr:ext cx="1323975" cy="276225"/>
    <xdr:sp macro="" textlink="">
      <xdr:nvSpPr>
        <xdr:cNvPr id="7" name="Shape 50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886575" y="52292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9</xdr:col>
      <xdr:colOff>552450</xdr:colOff>
      <xdr:row>12</xdr:row>
      <xdr:rowOff>19050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4582775" y="67437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114300</xdr:rowOff>
    </xdr:from>
    <xdr:to>
      <xdr:col>2</xdr:col>
      <xdr:colOff>600075</xdr:colOff>
      <xdr:row>17</xdr:row>
      <xdr:rowOff>450850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6925" y="4184650"/>
          <a:ext cx="3606800" cy="1752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108381</xdr:rowOff>
    </xdr:from>
    <xdr:to>
      <xdr:col>1</xdr:col>
      <xdr:colOff>700741</xdr:colOff>
      <xdr:row>3</xdr:row>
      <xdr:rowOff>167339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8381"/>
          <a:ext cx="1300816" cy="554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99219</xdr:colOff>
      <xdr:row>1</xdr:row>
      <xdr:rowOff>138906</xdr:rowOff>
    </xdr:from>
    <xdr:to>
      <xdr:col>0</xdr:col>
      <xdr:colOff>1190457</xdr:colOff>
      <xdr:row>3</xdr:row>
      <xdr:rowOff>187147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327422"/>
          <a:ext cx="1091238" cy="4649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1</xdr:row>
      <xdr:rowOff>61814</xdr:rowOff>
    </xdr:from>
    <xdr:to>
      <xdr:col>1</xdr:col>
      <xdr:colOff>1748532</xdr:colOff>
      <xdr:row>4</xdr:row>
      <xdr:rowOff>88027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252314"/>
          <a:ext cx="1828478" cy="6167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76201</xdr:rowOff>
    </xdr:from>
    <xdr:to>
      <xdr:col>1</xdr:col>
      <xdr:colOff>588806</xdr:colOff>
      <xdr:row>4</xdr:row>
      <xdr:rowOff>19051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66701"/>
          <a:ext cx="1341281" cy="571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1166223</xdr:colOff>
      <xdr:row>4</xdr:row>
      <xdr:rowOff>177864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1423398" cy="6064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186480</xdr:rowOff>
    </xdr:from>
    <xdr:to>
      <xdr:col>0</xdr:col>
      <xdr:colOff>1295400</xdr:colOff>
      <xdr:row>3</xdr:row>
      <xdr:rowOff>158814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6480"/>
          <a:ext cx="1276350" cy="543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1504950</xdr:colOff>
      <xdr:row>7</xdr:row>
      <xdr:rowOff>114300</xdr:rowOff>
    </xdr:from>
    <xdr:ext cx="3371850" cy="9334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511300" y="1536699"/>
          <a:ext cx="337515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1" i="0" u="none" strike="noStrike" kern="0" cap="none" spc="50" normalizeH="0" noProof="0">
              <a:ln/>
              <a:solidFill>
                <a:srgbClr val="EEECE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 editAs="oneCell">
    <xdr:from>
      <xdr:col>0</xdr:col>
      <xdr:colOff>3811</xdr:colOff>
      <xdr:row>0</xdr:row>
      <xdr:rowOff>173438</xdr:rowOff>
    </xdr:from>
    <xdr:to>
      <xdr:col>0</xdr:col>
      <xdr:colOff>1089661</xdr:colOff>
      <xdr:row>3</xdr:row>
      <xdr:rowOff>73564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" y="173438"/>
          <a:ext cx="1085850" cy="4487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20292</xdr:rowOff>
    </xdr:from>
    <xdr:to>
      <xdr:col>2</xdr:col>
      <xdr:colOff>485776</xdr:colOff>
      <xdr:row>3</xdr:row>
      <xdr:rowOff>116783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0792"/>
          <a:ext cx="1143000" cy="4870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150287</xdr:colOff>
      <xdr:row>2</xdr:row>
      <xdr:rowOff>190500</xdr:rowOff>
    </xdr:from>
    <xdr:to>
      <xdr:col>2</xdr:col>
      <xdr:colOff>695325</xdr:colOff>
      <xdr:row>17</xdr:row>
      <xdr:rowOff>298451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02757" y="1662644"/>
          <a:ext cx="4079876" cy="197378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117448</xdr:rowOff>
    </xdr:from>
    <xdr:to>
      <xdr:col>3</xdr:col>
      <xdr:colOff>1028700</xdr:colOff>
      <xdr:row>3</xdr:row>
      <xdr:rowOff>133017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48"/>
          <a:ext cx="1400175" cy="5965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148310</xdr:rowOff>
    </xdr:from>
    <xdr:to>
      <xdr:col>1</xdr:col>
      <xdr:colOff>114299</xdr:colOff>
      <xdr:row>3</xdr:row>
      <xdr:rowOff>160019</xdr:rowOff>
    </xdr:to>
    <xdr:pic>
      <xdr:nvPicPr>
        <xdr:cNvPr id="8" name="Imagen 7" descr="cid:image003.jpg@01CFF827.23EB2620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10"/>
          <a:ext cx="1165859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333375</xdr:colOff>
      <xdr:row>96</xdr:row>
      <xdr:rowOff>0</xdr:rowOff>
    </xdr:from>
    <xdr:ext cx="1323975" cy="276225"/>
    <xdr:sp macro="" textlink="">
      <xdr:nvSpPr>
        <xdr:cNvPr id="9" name="Shape 50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333375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99</xdr:row>
      <xdr:rowOff>0</xdr:rowOff>
    </xdr:from>
    <xdr:ext cx="2486025" cy="10763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0" y="943927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algn="ctr" rtl="0" eaLnBrk="1" fontAlgn="auto" latinLnBrk="0" hangingPunct="1"/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</a:t>
          </a:r>
          <a:r>
            <a:rPr lang="es-MX" sz="1000">
              <a:effectLst/>
              <a:latin typeface="Trebuchet MS" panose="020B0603020202020204" pitchFamily="34" charset="0"/>
              <a:ea typeface="+mn-ea"/>
              <a:cs typeface="+mn-cs"/>
            </a:rPr>
            <a:t>. Luis Fernando Ravell García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  <xdr:oneCellAnchor>
    <xdr:from>
      <xdr:col>4</xdr:col>
      <xdr:colOff>666750</xdr:colOff>
      <xdr:row>96</xdr:row>
      <xdr:rowOff>0</xdr:rowOff>
    </xdr:from>
    <xdr:ext cx="1323975" cy="276225"/>
    <xdr:sp macro="" textlink="">
      <xdr:nvSpPr>
        <xdr:cNvPr id="11" name="Shape 5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3829050" y="88582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0</xdr:colOff>
      <xdr:row>98</xdr:row>
      <xdr:rowOff>0</xdr:rowOff>
    </xdr:from>
    <xdr:ext cx="2381250" cy="914401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62300" y="923925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504825</xdr:colOff>
      <xdr:row>96</xdr:row>
      <xdr:rowOff>38100</xdr:rowOff>
    </xdr:from>
    <xdr:ext cx="1323975" cy="276225"/>
    <xdr:sp macro="" textlink="">
      <xdr:nvSpPr>
        <xdr:cNvPr id="13" name="Shape 50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/>
      </xdr:nvSpPr>
      <xdr:spPr>
        <a:xfrm>
          <a:off x="6524625" y="889635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95250</xdr:colOff>
      <xdr:row>99</xdr:row>
      <xdr:rowOff>142875</xdr:rowOff>
    </xdr:from>
    <xdr:ext cx="2143125" cy="914400"/>
    <xdr:sp macro="" textlink="">
      <xdr:nvSpPr>
        <xdr:cNvPr id="14" name="Shape 5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/>
      </xdr:nvSpPr>
      <xdr:spPr>
        <a:xfrm>
          <a:off x="6115050" y="9582150"/>
          <a:ext cx="214312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428625</xdr:colOff>
      <xdr:row>13</xdr:row>
      <xdr:rowOff>152400</xdr:rowOff>
    </xdr:from>
    <xdr:ext cx="1323975" cy="276225"/>
    <xdr:sp macro="" textlink="">
      <xdr:nvSpPr>
        <xdr:cNvPr id="2" name="Shape 50">
          <a:extLst>
            <a:ext uri="{FF2B5EF4-FFF2-40B4-BE49-F238E27FC236}">
              <a16:creationId xmlns:a16="http://schemas.microsoft.com/office/drawing/2014/main" id="{1C1E7F9D-EB62-42A4-BA8F-0E741E8EB87C}"/>
            </a:ext>
          </a:extLst>
        </xdr:cNvPr>
        <xdr:cNvSpPr txBox="1"/>
      </xdr:nvSpPr>
      <xdr:spPr>
        <a:xfrm>
          <a:off x="634365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1200150</xdr:colOff>
      <xdr:row>13</xdr:row>
      <xdr:rowOff>152400</xdr:rowOff>
    </xdr:from>
    <xdr:ext cx="1323975" cy="276225"/>
    <xdr:sp macro="" textlink="">
      <xdr:nvSpPr>
        <xdr:cNvPr id="3" name="Shape 50">
          <a:extLst>
            <a:ext uri="{FF2B5EF4-FFF2-40B4-BE49-F238E27FC236}">
              <a16:creationId xmlns:a16="http://schemas.microsoft.com/office/drawing/2014/main" id="{21E55477-C294-4C1C-8E4E-4AA6E37A1B99}"/>
            </a:ext>
          </a:extLst>
        </xdr:cNvPr>
        <xdr:cNvSpPr txBox="1"/>
      </xdr:nvSpPr>
      <xdr:spPr>
        <a:xfrm>
          <a:off x="3188970" y="478536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2</xdr:col>
      <xdr:colOff>691515</xdr:colOff>
      <xdr:row>13</xdr:row>
      <xdr:rowOff>826770</xdr:rowOff>
    </xdr:from>
    <xdr:ext cx="2381250" cy="914401"/>
    <xdr:sp macro="" textlink="">
      <xdr:nvSpPr>
        <xdr:cNvPr id="4" name="Shape 50">
          <a:extLst>
            <a:ext uri="{FF2B5EF4-FFF2-40B4-BE49-F238E27FC236}">
              <a16:creationId xmlns:a16="http://schemas.microsoft.com/office/drawing/2014/main" id="{760FEF57-D077-4B67-A529-4B8262D126AB}"/>
            </a:ext>
          </a:extLst>
        </xdr:cNvPr>
        <xdr:cNvSpPr txBox="1"/>
      </xdr:nvSpPr>
      <xdr:spPr>
        <a:xfrm>
          <a:off x="2474595" y="7158990"/>
          <a:ext cx="2381250" cy="9144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4</xdr:col>
      <xdr:colOff>76200</xdr:colOff>
      <xdr:row>13</xdr:row>
      <xdr:rowOff>161925</xdr:rowOff>
    </xdr:from>
    <xdr:ext cx="1323975" cy="276225"/>
    <xdr:sp macro="" textlink="">
      <xdr:nvSpPr>
        <xdr:cNvPr id="5" name="Shape 50">
          <a:extLst>
            <a:ext uri="{FF2B5EF4-FFF2-40B4-BE49-F238E27FC236}">
              <a16:creationId xmlns:a16="http://schemas.microsoft.com/office/drawing/2014/main" id="{D43C975D-4D70-49CE-B722-6BA2DE9C212B}"/>
            </a:ext>
          </a:extLst>
        </xdr:cNvPr>
        <xdr:cNvSpPr txBox="1"/>
      </xdr:nvSpPr>
      <xdr:spPr>
        <a:xfrm>
          <a:off x="5814060" y="479488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</xdr:col>
      <xdr:colOff>681990</xdr:colOff>
      <xdr:row>13</xdr:row>
      <xdr:rowOff>922020</xdr:rowOff>
    </xdr:from>
    <xdr:ext cx="3076575" cy="91440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88906F03-7021-4E12-B5BE-D5CAB9D81700}"/>
            </a:ext>
          </a:extLst>
        </xdr:cNvPr>
        <xdr:cNvSpPr txBox="1"/>
      </xdr:nvSpPr>
      <xdr:spPr>
        <a:xfrm>
          <a:off x="4781550" y="725424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13</xdr:row>
      <xdr:rowOff>916305</xdr:rowOff>
    </xdr:from>
    <xdr:ext cx="2486025" cy="1076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A71B11F2-44A6-400D-9181-E7A6065DF0E5}"/>
            </a:ext>
          </a:extLst>
        </xdr:cNvPr>
        <xdr:cNvSpPr txBox="1"/>
      </xdr:nvSpPr>
      <xdr:spPr>
        <a:xfrm>
          <a:off x="0" y="7248525"/>
          <a:ext cx="2486025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74</xdr:row>
      <xdr:rowOff>0</xdr:rowOff>
    </xdr:from>
    <xdr:ext cx="3657600" cy="1066800"/>
    <xdr:sp macro="" textlink="">
      <xdr:nvSpPr>
        <xdr:cNvPr id="4" name="Shape 5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22491700" y="14376399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0</xdr:colOff>
      <xdr:row>74</xdr:row>
      <xdr:rowOff>0</xdr:rowOff>
    </xdr:from>
    <xdr:ext cx="3657600" cy="1085850"/>
    <xdr:sp macro="" textlink="">
      <xdr:nvSpPr>
        <xdr:cNvPr id="6" name="Shape 51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0" y="14392275"/>
          <a:ext cx="3658066" cy="1247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0</xdr:col>
      <xdr:colOff>901700</xdr:colOff>
      <xdr:row>75</xdr:row>
      <xdr:rowOff>25400</xdr:rowOff>
    </xdr:from>
    <xdr:ext cx="1323975" cy="276225"/>
    <xdr:sp macro="" textlink="">
      <xdr:nvSpPr>
        <xdr:cNvPr id="8" name="Shape 50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901700" y="11125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5</xdr:col>
      <xdr:colOff>352425</xdr:colOff>
      <xdr:row>75</xdr:row>
      <xdr:rowOff>38100</xdr:rowOff>
    </xdr:from>
    <xdr:ext cx="1323975" cy="276225"/>
    <xdr:sp macro="" textlink="">
      <xdr:nvSpPr>
        <xdr:cNvPr id="10" name="Shape 50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44005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8</xdr:col>
      <xdr:colOff>485775</xdr:colOff>
      <xdr:row>75</xdr:row>
      <xdr:rowOff>38100</xdr:rowOff>
    </xdr:from>
    <xdr:ext cx="1323975" cy="27622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7296150" y="363855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9</xdr:row>
      <xdr:rowOff>0</xdr:rowOff>
    </xdr:from>
    <xdr:ext cx="3657600" cy="1066800"/>
    <xdr:sp macro="" textlink="">
      <xdr:nvSpPr>
        <xdr:cNvPr id="2" name="Shape 51">
          <a:extLst>
            <a:ext uri="{FF2B5EF4-FFF2-40B4-BE49-F238E27FC236}">
              <a16:creationId xmlns:a16="http://schemas.microsoft.com/office/drawing/2014/main" id="{63DCF395-4CD5-4532-BAD4-BF17108F67B1}"/>
            </a:ext>
          </a:extLst>
        </xdr:cNvPr>
        <xdr:cNvSpPr txBox="1"/>
      </xdr:nvSpPr>
      <xdr:spPr>
        <a:xfrm>
          <a:off x="40136445" y="100584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43</xdr:row>
      <xdr:rowOff>0</xdr:rowOff>
    </xdr:from>
    <xdr:ext cx="3657600" cy="1066800"/>
    <xdr:sp macro="" textlink="">
      <xdr:nvSpPr>
        <xdr:cNvPr id="3" name="Shape 51">
          <a:extLst>
            <a:ext uri="{FF2B5EF4-FFF2-40B4-BE49-F238E27FC236}">
              <a16:creationId xmlns:a16="http://schemas.microsoft.com/office/drawing/2014/main" id="{95B8EE95-C699-4E36-AF8E-4A90BD4B4330}"/>
            </a:ext>
          </a:extLst>
        </xdr:cNvPr>
        <xdr:cNvSpPr txBox="1"/>
      </xdr:nvSpPr>
      <xdr:spPr>
        <a:xfrm>
          <a:off x="40136445" y="33367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oneCellAnchor>
    <xdr:from>
      <xdr:col>34</xdr:col>
      <xdr:colOff>9525</xdr:colOff>
      <xdr:row>67</xdr:row>
      <xdr:rowOff>0</xdr:rowOff>
    </xdr:from>
    <xdr:ext cx="3657600" cy="1066800"/>
    <xdr:sp macro="" textlink="">
      <xdr:nvSpPr>
        <xdr:cNvPr id="5" name="Shape 51">
          <a:extLst>
            <a:ext uri="{FF2B5EF4-FFF2-40B4-BE49-F238E27FC236}">
              <a16:creationId xmlns:a16="http://schemas.microsoft.com/office/drawing/2014/main" id="{19A68B17-10EA-4984-A01B-E8916BF6EDA0}"/>
            </a:ext>
          </a:extLst>
        </xdr:cNvPr>
        <xdr:cNvSpPr txBox="1"/>
      </xdr:nvSpPr>
      <xdr:spPr>
        <a:xfrm>
          <a:off x="40136445" y="57370980"/>
          <a:ext cx="36576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Mtro. Agustín Araujo Padilla</a:t>
          </a:r>
          <a:endParaRPr sz="90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Microsoft Sans Serif" panose="020B0604020202020204" pitchFamily="34" charset="0"/>
              <a:cs typeface="Arial" panose="020B0604020202020204" pitchFamily="34" charset="0"/>
              <a:sym typeface="Times New Roman"/>
            </a:rPr>
            <a:t>Director General </a:t>
          </a:r>
          <a:endParaRPr sz="900" b="0" i="0">
            <a:solidFill>
              <a:sysClr val="windowText" lastClr="000000"/>
            </a:solidFill>
            <a:latin typeface="Arial" panose="020B0604020202020204" pitchFamily="34" charset="0"/>
            <a:ea typeface="Microsoft Sans Serif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 u="none" strike="noStrike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  <a:sym typeface="Times New Roman"/>
            </a:rPr>
            <a:t> </a:t>
          </a:r>
          <a:endParaRPr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oneCellAnchor>
  <xdr:twoCellAnchor>
    <xdr:from>
      <xdr:col>0</xdr:col>
      <xdr:colOff>408213</xdr:colOff>
      <xdr:row>1</xdr:row>
      <xdr:rowOff>152400</xdr:rowOff>
    </xdr:from>
    <xdr:to>
      <xdr:col>2</xdr:col>
      <xdr:colOff>260690</xdr:colOff>
      <xdr:row>4</xdr:row>
      <xdr:rowOff>177799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F6E541BE-6707-4D56-AFA9-E6474BF4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3" y="342900"/>
          <a:ext cx="2036877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1711325</xdr:colOff>
      <xdr:row>95</xdr:row>
      <xdr:rowOff>152400</xdr:rowOff>
    </xdr:from>
    <xdr:ext cx="1323975" cy="276225"/>
    <xdr:sp macro="" textlink="">
      <xdr:nvSpPr>
        <xdr:cNvPr id="15" name="Shape 50">
          <a:extLst>
            <a:ext uri="{FF2B5EF4-FFF2-40B4-BE49-F238E27FC236}">
              <a16:creationId xmlns:a16="http://schemas.microsoft.com/office/drawing/2014/main" id="{52A348F8-E76B-46F9-A74D-01C15B72C3D0}"/>
            </a:ext>
          </a:extLst>
        </xdr:cNvPr>
        <xdr:cNvSpPr txBox="1"/>
      </xdr:nvSpPr>
      <xdr:spPr>
        <a:xfrm>
          <a:off x="2193925" y="108534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Elaboró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1370330</xdr:colOff>
      <xdr:row>95</xdr:row>
      <xdr:rowOff>152400</xdr:rowOff>
    </xdr:from>
    <xdr:ext cx="1323975" cy="276225"/>
    <xdr:sp macro="" textlink="">
      <xdr:nvSpPr>
        <xdr:cNvPr id="16" name="Shape 50">
          <a:extLst>
            <a:ext uri="{FF2B5EF4-FFF2-40B4-BE49-F238E27FC236}">
              <a16:creationId xmlns:a16="http://schemas.microsoft.com/office/drawing/2014/main" id="{E9CE84D0-6B1D-425D-9C3A-3540CABCB405}"/>
            </a:ext>
          </a:extLst>
        </xdr:cNvPr>
        <xdr:cNvSpPr txBox="1"/>
      </xdr:nvSpPr>
      <xdr:spPr>
        <a:xfrm>
          <a:off x="10323830" y="109550200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Vo.Bo.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7</xdr:col>
      <xdr:colOff>620394</xdr:colOff>
      <xdr:row>99</xdr:row>
      <xdr:rowOff>63500</xdr:rowOff>
    </xdr:from>
    <xdr:ext cx="3265806" cy="991871"/>
    <xdr:sp macro="" textlink="">
      <xdr:nvSpPr>
        <xdr:cNvPr id="17" name="Shape 50">
          <a:extLst>
            <a:ext uri="{FF2B5EF4-FFF2-40B4-BE49-F238E27FC236}">
              <a16:creationId xmlns:a16="http://schemas.microsoft.com/office/drawing/2014/main" id="{746DAEA4-E76A-49CE-B1F6-100B1E43346C}"/>
            </a:ext>
          </a:extLst>
        </xdr:cNvPr>
        <xdr:cNvSpPr txBox="1"/>
      </xdr:nvSpPr>
      <xdr:spPr>
        <a:xfrm>
          <a:off x="9573894" y="110274100"/>
          <a:ext cx="3265806" cy="991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_______________________________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E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Lic.</a:t>
          </a:r>
          <a:r>
            <a:rPr lang="es-E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Fernando Pérez Núñez</a:t>
          </a:r>
          <a:endParaRPr sz="10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Director Ejecutivo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de </a:t>
          </a:r>
          <a:r>
            <a:rPr lang="en-US" sz="10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Administración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e Innovación</a:t>
          </a:r>
          <a:endParaRPr sz="1000" b="0" i="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14</xdr:col>
      <xdr:colOff>182880</xdr:colOff>
      <xdr:row>95</xdr:row>
      <xdr:rowOff>200025</xdr:rowOff>
    </xdr:from>
    <xdr:ext cx="1323975" cy="276225"/>
    <xdr:sp macro="" textlink="">
      <xdr:nvSpPr>
        <xdr:cNvPr id="18" name="Shape 50">
          <a:extLst>
            <a:ext uri="{FF2B5EF4-FFF2-40B4-BE49-F238E27FC236}">
              <a16:creationId xmlns:a16="http://schemas.microsoft.com/office/drawing/2014/main" id="{0FF249AB-1BAA-4259-9931-E6532DD8727E}"/>
            </a:ext>
          </a:extLst>
        </xdr:cNvPr>
        <xdr:cNvSpPr txBox="1"/>
      </xdr:nvSpPr>
      <xdr:spPr>
        <a:xfrm>
          <a:off x="17912080" y="109597825"/>
          <a:ext cx="1323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Autorizó</a:t>
          </a:r>
          <a:endParaRPr sz="800" b="0" i="0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 fLocksWithSheet="0"/>
  </xdr:oneCellAnchor>
  <xdr:oneCellAnchor>
    <xdr:from>
      <xdr:col>13</xdr:col>
      <xdr:colOff>247650</xdr:colOff>
      <xdr:row>100</xdr:row>
      <xdr:rowOff>71120</xdr:rowOff>
    </xdr:from>
    <xdr:ext cx="3076575" cy="914400"/>
    <xdr:sp macro="" textlink="">
      <xdr:nvSpPr>
        <xdr:cNvPr id="19" name="Shape 51">
          <a:extLst>
            <a:ext uri="{FF2B5EF4-FFF2-40B4-BE49-F238E27FC236}">
              <a16:creationId xmlns:a16="http://schemas.microsoft.com/office/drawing/2014/main" id="{E0D9027A-8627-4EC3-8F0E-1712F734A948}"/>
            </a:ext>
          </a:extLst>
        </xdr:cNvPr>
        <xdr:cNvSpPr txBox="1"/>
      </xdr:nvSpPr>
      <xdr:spPr>
        <a:xfrm>
          <a:off x="16986250" y="110484920"/>
          <a:ext cx="30765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 </a:t>
          </a:r>
          <a:endParaRPr sz="800">
            <a:solidFill>
              <a:sysClr val="windowText" lastClr="000000"/>
            </a:solidFill>
            <a:latin typeface="Microsoft Sans Serif" panose="020B0604020202020204" pitchFamily="34" charset="0"/>
            <a:ea typeface="Microsoft Sans Serif" panose="020B0604020202020204" pitchFamily="34" charset="0"/>
            <a:cs typeface="Microsoft Sans Serif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 </a:t>
          </a: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Mtra. Paula Ramírez Höhne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Consejera Presidenta del Instituto Electoral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 panose="020B0603020202020204" pitchFamily="34" charset="0"/>
              <a:ea typeface="Times New Roman"/>
              <a:cs typeface="Times New Roman"/>
              <a:sym typeface="Times New Roman"/>
            </a:rPr>
            <a:t>y de Participación Ciudadana del Estado de Jalisco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850900</xdr:colOff>
      <xdr:row>100</xdr:row>
      <xdr:rowOff>27305</xdr:rowOff>
    </xdr:from>
    <xdr:ext cx="2997200" cy="92519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CC6A4D61-37B0-43A2-83ED-4C47DB8F4E3D}"/>
            </a:ext>
          </a:extLst>
        </xdr:cNvPr>
        <xdr:cNvSpPr txBox="1"/>
      </xdr:nvSpPr>
      <xdr:spPr>
        <a:xfrm>
          <a:off x="1333500" y="110441105"/>
          <a:ext cx="2997200" cy="9251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rgbClr val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 </a:t>
          </a:r>
          <a:r>
            <a:rPr lang="en-US" sz="1100" b="0" i="0" u="none" strike="noStrike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____________________________________</a:t>
          </a:r>
          <a:r>
            <a:rPr lang="en-US" sz="1000" b="0" i="0" u="none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Mtro.</a:t>
          </a:r>
          <a:r>
            <a:rPr lang="en-US" sz="1000" b="0" i="0" u="none" strike="noStrike" baseline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rPr>
            <a:t> </a:t>
          </a:r>
          <a:r>
            <a:rPr lang="es-MX" sz="1100">
              <a:effectLst/>
              <a:latin typeface="+mn-lt"/>
              <a:ea typeface="+mn-ea"/>
              <a:cs typeface="+mn-cs"/>
            </a:rPr>
            <a:t>Alan Emmanuel Armenta Enriquez </a:t>
          </a:r>
          <a:endParaRPr lang="es-MX" sz="1000">
            <a:effectLst/>
            <a:latin typeface="Trebuchet MS" panose="020B0603020202020204" pitchFamily="34" charset="0"/>
          </a:endParaRPr>
        </a:p>
        <a:p>
          <a:pPr algn="ctr" rtl="0"/>
          <a:r>
            <a:rPr lang="en-US" sz="1000" b="0" i="0">
              <a:effectLst/>
              <a:latin typeface="Trebuchet MS" panose="020B0603020202020204" pitchFamily="34" charset="0"/>
              <a:ea typeface="+mn-ea"/>
              <a:cs typeface="+mn-cs"/>
            </a:rPr>
            <a:t>Coordinador de Planeación y Evaluación</a:t>
          </a:r>
          <a:endParaRPr sz="1000" b="0" i="0" u="sng" strike="noStrike">
            <a:solidFill>
              <a:sysClr val="windowText" lastClr="000000"/>
            </a:solidFill>
            <a:latin typeface="Trebuchet MS" panose="020B0603020202020204" pitchFamily="34" charset="0"/>
            <a:ea typeface="Microsoft Sans Serif" panose="020B0604020202020204" pitchFamily="34" charset="0"/>
            <a:cs typeface="Microsoft Sans Serif" panose="020B0604020202020204" pitchFamily="34" charset="0"/>
            <a:sym typeface="Times New Roman"/>
          </a:endParaRPr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76200</xdr:rowOff>
    </xdr:from>
    <xdr:to>
      <xdr:col>2</xdr:col>
      <xdr:colOff>485775</xdr:colOff>
      <xdr:row>15</xdr:row>
      <xdr:rowOff>412750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773113" y="1392238"/>
          <a:ext cx="3622675" cy="1752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1263</xdr:row>
      <xdr:rowOff>28575</xdr:rowOff>
    </xdr:from>
    <xdr:to>
      <xdr:col>2</xdr:col>
      <xdr:colOff>1057275</xdr:colOff>
      <xdr:row>1272</xdr:row>
      <xdr:rowOff>22224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30480" y="240953925"/>
          <a:ext cx="6827520" cy="1736724"/>
          <a:chOff x="19050" y="8646583"/>
          <a:chExt cx="8883650" cy="1569508"/>
        </a:xfrm>
      </xdr:grpSpPr>
      <xdr:sp macro="" textlink="">
        <xdr:nvSpPr>
          <xdr:cNvPr id="7" name="Shape 50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540829" y="8646583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Elaboró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8" name="Shape 50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 txBox="1"/>
        </xdr:nvSpPr>
        <xdr:spPr>
          <a:xfrm>
            <a:off x="3606820" y="8658224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Vo.Bo.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9" name="Shape 50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 txBox="1"/>
        </xdr:nvSpPr>
        <xdr:spPr>
          <a:xfrm>
            <a:off x="6784995" y="8673041"/>
            <a:ext cx="1323975" cy="2762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Autorizó</a:t>
            </a:r>
            <a:endParaRPr sz="800" b="0" i="0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0" name="Shape 7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 txBox="1"/>
        </xdr:nvSpPr>
        <xdr:spPr>
          <a:xfrm>
            <a:off x="19050" y="9139766"/>
            <a:ext cx="3033537" cy="107632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 eaLnBrk="1" fontAlgn="auto" latinLnBrk="0" hangingPunct="1"/>
            <a:r>
              <a:rPr lang="en-US" sz="1100" b="0" i="0" u="none" strike="noStrike">
                <a:solidFill>
                  <a:srgbClr val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</a:t>
            </a:r>
            <a:r>
              <a:rPr lang="en-US" sz="11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</a:t>
            </a:r>
            <a:r>
              <a:rPr lang="en-US" sz="1100" b="0" i="0" u="none" strike="noStrike">
                <a:solidFill>
                  <a:schemeClr val="bg1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</a:t>
            </a:r>
            <a:r>
              <a:rPr lang="es-MX" sz="1000" b="0" i="0" u="none" strike="noStrike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MX" sz="1000" b="0" i="0" u="none" strike="noStrike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Saúl Delgadillo González</a:t>
            </a:r>
            <a:endParaRPr lang="es-MX" sz="1000">
              <a:effectLst/>
              <a:latin typeface="Trebuchet MS" panose="020B0603020202020204" pitchFamily="34" charset="0"/>
            </a:endParaRPr>
          </a:p>
          <a:p>
            <a:pPr algn="ctr" rtl="0"/>
            <a:r>
              <a:rPr lang="en-US" sz="1000" b="0" i="0">
                <a:effectLst/>
                <a:latin typeface="Trebuchet MS" panose="020B0603020202020204" pitchFamily="34" charset="0"/>
                <a:ea typeface="+mn-ea"/>
                <a:cs typeface="+mn-cs"/>
              </a:rPr>
              <a:t>Coordinador Recursos Materiales</a:t>
            </a:r>
            <a:endParaRPr sz="1000" b="0" i="0" u="sng" strike="noStrike">
              <a:solidFill>
                <a:sysClr val="windowText" lastClr="000000"/>
              </a:solidFill>
              <a:latin typeface="Trebuchet MS" panose="020B0603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  <a:sym typeface="Times New Roman"/>
            </a:endParaRPr>
          </a:p>
        </xdr:txBody>
      </xdr:sp>
      <xdr:sp macro="" textlink="">
        <xdr:nvSpPr>
          <xdr:cNvPr id="11" name="Shape 5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 txBox="1"/>
        </xdr:nvSpPr>
        <xdr:spPr>
          <a:xfrm>
            <a:off x="3138908" y="9023709"/>
            <a:ext cx="2381250" cy="91440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 _____________________________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s-E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Lic.</a:t>
            </a:r>
            <a:r>
              <a:rPr lang="es-E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Fernando Pérez Núñez</a:t>
            </a:r>
            <a:endParaRPr sz="10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Director Ejecutivo de Administración</a:t>
            </a:r>
            <a:r>
              <a:rPr lang="en-US" sz="1000" b="0" i="0" u="none" strike="noStrike" baseline="0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 e Innovación</a:t>
            </a:r>
            <a:endParaRPr sz="1000" b="0" i="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</xdr:txBody>
      </xdr:sp>
      <xdr:sp macro="" textlink="">
        <xdr:nvSpPr>
          <xdr:cNvPr id="12" name="Shape 5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 txBox="1"/>
        </xdr:nvSpPr>
        <xdr:spPr>
          <a:xfrm>
            <a:off x="6045200" y="9230762"/>
            <a:ext cx="2857500" cy="9144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800" b="0" i="0" u="none" strike="noStrike">
                <a:solidFill>
                  <a:sysClr val="windowText" lastClr="000000"/>
                </a:solidFill>
                <a:latin typeface="Microsoft Sans Serif" panose="020B0604020202020204" pitchFamily="34" charset="0"/>
                <a:ea typeface="Microsoft Sans Serif" panose="020B0604020202020204" pitchFamily="34" charset="0"/>
                <a:cs typeface="Microsoft Sans Serif" panose="020B0604020202020204" pitchFamily="34" charset="0"/>
                <a:sym typeface="Times New Roman"/>
              </a:rPr>
              <a:t>______________________________ </a:t>
            </a:r>
            <a:endParaRPr sz="800">
              <a:solidFill>
                <a:sysClr val="windowText" lastClr="000000"/>
              </a:solidFill>
              <a:latin typeface="Microsoft Sans Serif" panose="020B0604020202020204" pitchFamily="34" charset="0"/>
              <a:ea typeface="Microsoft Sans Serif" panose="020B0604020202020204" pitchFamily="34" charset="0"/>
              <a:cs typeface="Microsoft Sans Serif" panose="020B0604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 </a:t>
            </a:r>
            <a:r>
              <a:rPr lang="en-US" sz="10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Mtra. Paula Ramírez Höhne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Consejera Presidenta del Instituto Electoral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900" b="0" i="0" u="none" strike="noStrike">
                <a:solidFill>
                  <a:srgbClr val="000000"/>
                </a:solidFill>
                <a:latin typeface="Trebuchet MS" panose="020B0603020202020204" pitchFamily="34" charset="0"/>
                <a:ea typeface="Times New Roman"/>
                <a:cs typeface="Times New Roman"/>
                <a:sym typeface="Times New Roman"/>
              </a:rPr>
              <a:t>y de Participación Ciudadana del Estado de Jalisco</a:t>
            </a: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19050</xdr:rowOff>
    </xdr:from>
    <xdr:to>
      <xdr:col>0</xdr:col>
      <xdr:colOff>1422627</xdr:colOff>
      <xdr:row>2</xdr:row>
      <xdr:rowOff>114300</xdr:rowOff>
    </xdr:to>
    <xdr:pic>
      <xdr:nvPicPr>
        <xdr:cNvPr id="13" name="Imagen 12" descr="cid:image003.jpg@01CFF827.23EB2620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22627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104775</xdr:rowOff>
    </xdr:from>
    <xdr:to>
      <xdr:col>1</xdr:col>
      <xdr:colOff>1390650</xdr:colOff>
      <xdr:row>3</xdr:row>
      <xdr:rowOff>164572</xdr:rowOff>
    </xdr:to>
    <xdr:pic>
      <xdr:nvPicPr>
        <xdr:cNvPr id="5" name="Imagen 4" descr="cid:image003.jpg@01CFF827.23EB2620">
          <a:extLst>
            <a:ext uri="{FF2B5EF4-FFF2-40B4-BE49-F238E27FC236}">
              <a16:creationId xmlns:a16="http://schemas.microsoft.com/office/drawing/2014/main" id="{60B73B20-CD09-4B0F-AD9E-7BA49DCE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10515"/>
          <a:ext cx="1390650" cy="43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7</xdr:row>
      <xdr:rowOff>38100</xdr:rowOff>
    </xdr:from>
    <xdr:ext cx="3371850" cy="933450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SpPr/>
      </xdr:nvSpPr>
      <xdr:spPr>
        <a:xfrm>
          <a:off x="2905125" y="1219200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0</xdr:row>
      <xdr:rowOff>66676</xdr:rowOff>
    </xdr:from>
    <xdr:to>
      <xdr:col>0</xdr:col>
      <xdr:colOff>1490868</xdr:colOff>
      <xdr:row>3</xdr:row>
      <xdr:rowOff>11710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1490868" cy="51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</xdr:colOff>
      <xdr:row>0</xdr:row>
      <xdr:rowOff>73269</xdr:rowOff>
    </xdr:from>
    <xdr:to>
      <xdr:col>1</xdr:col>
      <xdr:colOff>177938</xdr:colOff>
      <xdr:row>3</xdr:row>
      <xdr:rowOff>78698</xdr:rowOff>
    </xdr:to>
    <xdr:pic>
      <xdr:nvPicPr>
        <xdr:cNvPr id="20" name="Imagen 19" descr="cid:image003.jpg@01CFF827.23EB2620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4" y="73269"/>
          <a:ext cx="1716592" cy="58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2905125</xdr:colOff>
      <xdr:row>5</xdr:row>
      <xdr:rowOff>180975</xdr:rowOff>
    </xdr:from>
    <xdr:ext cx="3371850" cy="9334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905125" y="1133475"/>
          <a:ext cx="3371850" cy="93345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lvl="0" algn="ctr"/>
          <a:r>
            <a:rPr lang="es-ES" sz="5400" b="1" cap="none" spc="50">
              <a:ln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 fLocksWithSheet="0"/>
  </xdr:oneCellAnchor>
  <xdr:twoCellAnchor>
    <xdr:from>
      <xdr:col>0</xdr:col>
      <xdr:colOff>0</xdr:colOff>
      <xdr:row>1</xdr:row>
      <xdr:rowOff>66675</xdr:rowOff>
    </xdr:from>
    <xdr:to>
      <xdr:col>0</xdr:col>
      <xdr:colOff>1133474</xdr:colOff>
      <xdr:row>3</xdr:row>
      <xdr:rowOff>78384</xdr:rowOff>
    </xdr:to>
    <xdr:pic>
      <xdr:nvPicPr>
        <xdr:cNvPr id="14" name="Imagen 13" descr="cid:image003.jpg@01CFF827.23EB2620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133474" cy="39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0</xdr:col>
      <xdr:colOff>1614931</xdr:colOff>
      <xdr:row>5</xdr:row>
      <xdr:rowOff>104776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6"/>
          <a:ext cx="1614931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0</xdr:col>
      <xdr:colOff>1743692</xdr:colOff>
      <xdr:row>5</xdr:row>
      <xdr:rowOff>150753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1743692" cy="49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32359</xdr:rowOff>
    </xdr:from>
    <xdr:to>
      <xdr:col>0</xdr:col>
      <xdr:colOff>1485900</xdr:colOff>
      <xdr:row>4</xdr:row>
      <xdr:rowOff>129179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34"/>
          <a:ext cx="1485900" cy="420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1323975</xdr:colOff>
      <xdr:row>5</xdr:row>
      <xdr:rowOff>41453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1323975" cy="37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"/>
  <sheetViews>
    <sheetView topLeftCell="A26" workbookViewId="0">
      <selection activeCell="H45" sqref="H45"/>
    </sheetView>
  </sheetViews>
  <sheetFormatPr baseColWidth="10" defaultColWidth="45" defaultRowHeight="12"/>
  <cols>
    <col min="1" max="1" width="12.140625" style="425" customWidth="1"/>
    <col min="2" max="2" width="40.28515625" style="425" customWidth="1"/>
    <col min="3" max="15" width="14.28515625" style="425" customWidth="1"/>
    <col min="16" max="16" width="45.140625" style="425" customWidth="1"/>
    <col min="17" max="16384" width="45" style="425"/>
  </cols>
  <sheetData>
    <row r="1" spans="1:9">
      <c r="A1" s="425" t="s">
        <v>0</v>
      </c>
      <c r="D1" s="425" t="s">
        <v>1</v>
      </c>
      <c r="H1" s="425" t="s">
        <v>2</v>
      </c>
    </row>
    <row r="2" spans="1:9">
      <c r="A2" s="425" t="s">
        <v>3</v>
      </c>
    </row>
    <row r="3" spans="1:9">
      <c r="A3" s="425" t="s">
        <v>4</v>
      </c>
      <c r="B3" s="425" t="s">
        <v>5</v>
      </c>
      <c r="C3" s="710" t="s">
        <v>6</v>
      </c>
      <c r="D3" s="710"/>
      <c r="G3" s="710" t="s">
        <v>7</v>
      </c>
      <c r="H3" s="710"/>
    </row>
    <row r="4" spans="1:9">
      <c r="C4" s="425" t="s">
        <v>8</v>
      </c>
      <c r="D4" s="425" t="s">
        <v>9</v>
      </c>
      <c r="E4" s="425" t="s">
        <v>10</v>
      </c>
      <c r="F4" s="425" t="s">
        <v>11</v>
      </c>
      <c r="G4" s="425" t="s">
        <v>8</v>
      </c>
      <c r="H4" s="425" t="s">
        <v>9</v>
      </c>
    </row>
    <row r="5" spans="1:9" s="426" customFormat="1">
      <c r="C5" s="427">
        <f>+C6+C10+C17</f>
        <v>359531803.24000001</v>
      </c>
      <c r="D5" s="427">
        <f t="shared" ref="D5:H5" si="0">+D6+D10+D17</f>
        <v>0</v>
      </c>
      <c r="E5" s="427">
        <f t="shared" si="0"/>
        <v>224085273.31999999</v>
      </c>
      <c r="F5" s="427">
        <f t="shared" si="0"/>
        <v>254275240.66</v>
      </c>
      <c r="G5" s="427">
        <f t="shared" si="0"/>
        <v>329923173.89999998</v>
      </c>
      <c r="H5" s="428">
        <f t="shared" si="0"/>
        <v>125052484.91</v>
      </c>
    </row>
    <row r="6" spans="1:9">
      <c r="A6" s="429"/>
      <c r="B6" s="429"/>
      <c r="C6" s="430">
        <f>SUM(C7:C9)</f>
        <v>149693684.93000001</v>
      </c>
      <c r="D6" s="431">
        <f>SUM(D7:D9)</f>
        <v>0</v>
      </c>
      <c r="E6" s="431">
        <f>SUM(E7:E9)</f>
        <v>222963135.91999999</v>
      </c>
      <c r="F6" s="431">
        <f>SUM(F7:F9)+290669</f>
        <v>252923632.66</v>
      </c>
      <c r="G6" s="431">
        <f>SUM(G7:G9)+290669</f>
        <v>120314526.19</v>
      </c>
      <c r="H6" s="432">
        <f>+G6+G10</f>
        <v>125052484.91</v>
      </c>
      <c r="I6" s="425" t="s">
        <v>12</v>
      </c>
    </row>
    <row r="7" spans="1:9">
      <c r="A7" s="425" t="s">
        <v>13</v>
      </c>
      <c r="B7" s="425" t="s">
        <v>14</v>
      </c>
      <c r="C7" s="425">
        <v>0</v>
      </c>
      <c r="D7" s="425">
        <v>0</v>
      </c>
      <c r="E7" s="425">
        <v>0</v>
      </c>
      <c r="F7" s="425">
        <v>0</v>
      </c>
      <c r="G7" s="425">
        <v>0</v>
      </c>
      <c r="H7" s="425" t="s">
        <v>12</v>
      </c>
      <c r="I7" s="425" t="s">
        <v>12</v>
      </c>
    </row>
    <row r="8" spans="1:9">
      <c r="A8" s="425" t="s">
        <v>15</v>
      </c>
      <c r="B8" s="425" t="s">
        <v>16</v>
      </c>
      <c r="C8" s="433">
        <v>149693684.93000001</v>
      </c>
      <c r="D8" s="425" t="s">
        <v>12</v>
      </c>
      <c r="E8" s="433">
        <v>222963135.91999999</v>
      </c>
      <c r="F8" s="433">
        <v>252632963.66</v>
      </c>
      <c r="G8" s="433">
        <v>120023857.19</v>
      </c>
      <c r="H8" s="425" t="s">
        <v>12</v>
      </c>
      <c r="I8" s="425" t="s">
        <v>12</v>
      </c>
    </row>
    <row r="9" spans="1:9">
      <c r="A9" s="425" t="s">
        <v>17</v>
      </c>
      <c r="B9" s="425" t="s">
        <v>18</v>
      </c>
      <c r="C9" s="425">
        <v>0</v>
      </c>
      <c r="D9" s="425" t="s">
        <v>12</v>
      </c>
      <c r="E9" s="425">
        <v>0</v>
      </c>
      <c r="F9" s="425">
        <v>0</v>
      </c>
      <c r="G9" s="425">
        <v>0</v>
      </c>
      <c r="H9" s="425" t="s">
        <v>12</v>
      </c>
      <c r="I9" s="425" t="s">
        <v>12</v>
      </c>
    </row>
    <row r="10" spans="1:9">
      <c r="A10" s="429"/>
      <c r="B10" s="429"/>
      <c r="C10" s="430">
        <f>SUM(C11:C16)</f>
        <v>5723882.04</v>
      </c>
      <c r="D10" s="429">
        <f>SUM(D11:D16)</f>
        <v>0</v>
      </c>
      <c r="E10" s="429">
        <f>SUM(E11:E16)</f>
        <v>365684.68</v>
      </c>
      <c r="F10" s="430">
        <f>SUM(F11:F16)</f>
        <v>1351608</v>
      </c>
      <c r="G10" s="430">
        <f>SUM(G11:G16)</f>
        <v>4737958.7200000007</v>
      </c>
      <c r="I10" s="425" t="s">
        <v>12</v>
      </c>
    </row>
    <row r="11" spans="1:9">
      <c r="A11" s="425" t="s">
        <v>19</v>
      </c>
      <c r="B11" s="425" t="s">
        <v>20</v>
      </c>
      <c r="C11" s="433">
        <v>292104.36</v>
      </c>
      <c r="D11" s="433" t="s">
        <v>12</v>
      </c>
      <c r="E11" s="425">
        <v>0</v>
      </c>
      <c r="F11" s="433">
        <v>236038.78</v>
      </c>
      <c r="G11" s="433">
        <v>56065.58</v>
      </c>
      <c r="H11" s="425" t="s">
        <v>12</v>
      </c>
      <c r="I11" s="425" t="s">
        <v>12</v>
      </c>
    </row>
    <row r="12" spans="1:9">
      <c r="A12" s="425" t="s">
        <v>21</v>
      </c>
      <c r="B12" s="425" t="s">
        <v>22</v>
      </c>
      <c r="C12" s="433">
        <v>2603119.25</v>
      </c>
      <c r="D12" s="433" t="s">
        <v>12</v>
      </c>
      <c r="E12" s="433">
        <v>30000</v>
      </c>
      <c r="F12" s="433">
        <v>65000</v>
      </c>
      <c r="G12" s="433">
        <v>2568119.25</v>
      </c>
      <c r="H12" s="425" t="s">
        <v>12</v>
      </c>
      <c r="I12" s="425" t="s">
        <v>12</v>
      </c>
    </row>
    <row r="13" spans="1:9">
      <c r="A13" s="425" t="s">
        <v>23</v>
      </c>
      <c r="B13" s="425" t="s">
        <v>24</v>
      </c>
      <c r="C13" s="433">
        <v>1327865.47</v>
      </c>
      <c r="D13" s="433" t="s">
        <v>12</v>
      </c>
      <c r="E13" s="433">
        <v>76909.990000000005</v>
      </c>
      <c r="F13" s="433">
        <v>807368.28</v>
      </c>
      <c r="G13" s="433">
        <v>597407.18000000005</v>
      </c>
      <c r="H13" s="425" t="s">
        <v>12</v>
      </c>
      <c r="I13" s="425" t="s">
        <v>12</v>
      </c>
    </row>
    <row r="14" spans="1:9">
      <c r="A14" s="425" t="s">
        <v>25</v>
      </c>
      <c r="B14" s="425" t="s">
        <v>26</v>
      </c>
      <c r="C14" s="433">
        <v>1500792.96</v>
      </c>
      <c r="D14" s="425" t="s">
        <v>12</v>
      </c>
      <c r="E14" s="433">
        <v>258774.69</v>
      </c>
      <c r="F14" s="433">
        <v>243200.94</v>
      </c>
      <c r="G14" s="433">
        <v>1516366.71</v>
      </c>
      <c r="H14" s="425" t="s">
        <v>12</v>
      </c>
      <c r="I14" s="425" t="s">
        <v>12</v>
      </c>
    </row>
    <row r="15" spans="1:9">
      <c r="A15" s="425" t="s">
        <v>27</v>
      </c>
      <c r="B15" s="425" t="s">
        <v>28</v>
      </c>
      <c r="C15" s="433">
        <v>0</v>
      </c>
      <c r="D15" s="425" t="s">
        <v>12</v>
      </c>
      <c r="E15" s="425">
        <v>0</v>
      </c>
      <c r="F15" s="425">
        <v>0</v>
      </c>
      <c r="G15" s="433">
        <v>0</v>
      </c>
      <c r="H15" s="425" t="s">
        <v>12</v>
      </c>
      <c r="I15" s="425" t="s">
        <v>12</v>
      </c>
    </row>
    <row r="16" spans="1:9">
      <c r="A16" s="425" t="s">
        <v>29</v>
      </c>
      <c r="B16" s="425" t="s">
        <v>30</v>
      </c>
      <c r="C16" s="425">
        <v>0</v>
      </c>
      <c r="D16" s="425" t="s">
        <v>12</v>
      </c>
      <c r="E16" s="425">
        <v>0</v>
      </c>
      <c r="F16" s="425">
        <v>0</v>
      </c>
      <c r="G16" s="425">
        <v>0</v>
      </c>
      <c r="H16" s="425" t="s">
        <v>12</v>
      </c>
      <c r="I16" s="425" t="s">
        <v>12</v>
      </c>
    </row>
    <row r="17" spans="1:9">
      <c r="A17" s="429"/>
      <c r="B17" s="429"/>
      <c r="C17" s="430">
        <f>SUM(C18:C28)</f>
        <v>204114236.27000001</v>
      </c>
      <c r="D17" s="431">
        <f>SUM(D18:D31)</f>
        <v>0</v>
      </c>
      <c r="E17" s="431">
        <f>SUM(E18:E28)</f>
        <v>756452.72</v>
      </c>
      <c r="F17" s="431">
        <f>SUM(F18:F28)</f>
        <v>0</v>
      </c>
      <c r="G17" s="431">
        <f>SUM(G18:G28)</f>
        <v>204870688.99000001</v>
      </c>
      <c r="I17" s="425" t="s">
        <v>12</v>
      </c>
    </row>
    <row r="18" spans="1:9">
      <c r="A18" s="425" t="s">
        <v>31</v>
      </c>
      <c r="B18" s="425" t="s">
        <v>32</v>
      </c>
      <c r="C18" s="433">
        <v>5618642.1699999999</v>
      </c>
      <c r="D18" s="433" t="s">
        <v>12</v>
      </c>
      <c r="E18" s="433">
        <v>230703.12</v>
      </c>
      <c r="F18" s="433">
        <v>0</v>
      </c>
      <c r="G18" s="433">
        <v>5849345.29</v>
      </c>
      <c r="H18" s="425" t="s">
        <v>12</v>
      </c>
      <c r="I18" s="433"/>
    </row>
    <row r="19" spans="1:9">
      <c r="A19" s="425" t="s">
        <v>33</v>
      </c>
      <c r="B19" s="425" t="s">
        <v>34</v>
      </c>
      <c r="C19" s="425">
        <v>0</v>
      </c>
      <c r="D19" s="433" t="s">
        <v>12</v>
      </c>
      <c r="E19" s="433">
        <v>83148.800000000003</v>
      </c>
      <c r="F19" s="433">
        <v>0</v>
      </c>
      <c r="G19" s="433">
        <v>83148.800000000003</v>
      </c>
      <c r="H19" s="425" t="s">
        <v>12</v>
      </c>
    </row>
    <row r="20" spans="1:9">
      <c r="A20" s="425" t="s">
        <v>35</v>
      </c>
      <c r="B20" s="425" t="s">
        <v>36</v>
      </c>
      <c r="C20" s="433">
        <v>77684916</v>
      </c>
      <c r="D20" s="425" t="s">
        <v>12</v>
      </c>
      <c r="E20" s="433">
        <v>286140.79999999999</v>
      </c>
      <c r="F20" s="433">
        <v>0</v>
      </c>
      <c r="G20" s="433">
        <v>77971056.799999997</v>
      </c>
      <c r="H20" s="425" t="s">
        <v>12</v>
      </c>
    </row>
    <row r="21" spans="1:9">
      <c r="A21" s="425" t="s">
        <v>37</v>
      </c>
      <c r="B21" s="425" t="s">
        <v>38</v>
      </c>
      <c r="C21" s="433">
        <v>456203.68</v>
      </c>
      <c r="D21" s="425" t="s">
        <v>12</v>
      </c>
      <c r="E21" s="433">
        <v>0</v>
      </c>
      <c r="F21" s="425">
        <v>0</v>
      </c>
      <c r="G21" s="433">
        <v>456203.68</v>
      </c>
      <c r="H21" s="425" t="s">
        <v>12</v>
      </c>
    </row>
    <row r="22" spans="1:9">
      <c r="A22" s="425" t="s">
        <v>39</v>
      </c>
      <c r="B22" s="425" t="s">
        <v>40</v>
      </c>
      <c r="C22" s="433">
        <v>887301.7</v>
      </c>
      <c r="D22" s="425" t="s">
        <v>12</v>
      </c>
      <c r="E22" s="425">
        <v>0</v>
      </c>
      <c r="F22" s="425">
        <v>0</v>
      </c>
      <c r="G22" s="433">
        <v>887301.7</v>
      </c>
      <c r="H22" s="425" t="s">
        <v>12</v>
      </c>
    </row>
    <row r="23" spans="1:9">
      <c r="A23" s="425" t="s">
        <v>41</v>
      </c>
      <c r="B23" s="425" t="s">
        <v>42</v>
      </c>
      <c r="C23" s="433">
        <v>57273.84</v>
      </c>
      <c r="D23" s="425" t="s">
        <v>12</v>
      </c>
      <c r="E23" s="425">
        <v>0</v>
      </c>
      <c r="F23" s="425">
        <v>0</v>
      </c>
      <c r="G23" s="433">
        <v>57273.84</v>
      </c>
      <c r="H23" s="425" t="s">
        <v>12</v>
      </c>
    </row>
    <row r="24" spans="1:9">
      <c r="A24" s="425" t="s">
        <v>43</v>
      </c>
      <c r="B24" s="425" t="s">
        <v>44</v>
      </c>
      <c r="C24" s="433">
        <v>7498493.9900000002</v>
      </c>
      <c r="D24" s="425" t="s">
        <v>12</v>
      </c>
      <c r="E24" s="433">
        <v>0</v>
      </c>
      <c r="F24" s="425">
        <v>0</v>
      </c>
      <c r="G24" s="433">
        <v>7498493.9900000002</v>
      </c>
      <c r="H24" s="425" t="s">
        <v>12</v>
      </c>
    </row>
    <row r="25" spans="1:9">
      <c r="A25" s="425" t="s">
        <v>45</v>
      </c>
      <c r="B25" s="425" t="s">
        <v>46</v>
      </c>
      <c r="C25" s="433">
        <v>518770.64</v>
      </c>
      <c r="D25" s="433" t="s">
        <v>12</v>
      </c>
      <c r="E25" s="433">
        <v>88600</v>
      </c>
      <c r="F25" s="433">
        <v>0</v>
      </c>
      <c r="G25" s="433">
        <v>607370.64</v>
      </c>
      <c r="H25" s="425" t="s">
        <v>12</v>
      </c>
    </row>
    <row r="26" spans="1:9">
      <c r="A26" s="425" t="s">
        <v>47</v>
      </c>
      <c r="B26" s="425" t="s">
        <v>48</v>
      </c>
      <c r="C26" s="433">
        <v>355104.97</v>
      </c>
      <c r="D26" s="425" t="s">
        <v>12</v>
      </c>
      <c r="E26" s="425">
        <v>0</v>
      </c>
      <c r="F26" s="425">
        <v>0</v>
      </c>
      <c r="G26" s="433">
        <v>355104.97</v>
      </c>
      <c r="H26" s="425" t="s">
        <v>12</v>
      </c>
    </row>
    <row r="27" spans="1:9">
      <c r="A27" s="425" t="s">
        <v>49</v>
      </c>
      <c r="B27" s="425" t="s">
        <v>50</v>
      </c>
      <c r="C27" s="425">
        <v>0</v>
      </c>
      <c r="D27" s="425" t="s">
        <v>12</v>
      </c>
      <c r="E27" s="433">
        <v>67860</v>
      </c>
      <c r="F27" s="433">
        <v>0</v>
      </c>
      <c r="G27" s="433">
        <v>67860</v>
      </c>
    </row>
    <row r="28" spans="1:9">
      <c r="A28" s="425" t="s">
        <v>51</v>
      </c>
      <c r="B28" s="425" t="s">
        <v>52</v>
      </c>
      <c r="C28" s="433">
        <v>111037529.28</v>
      </c>
      <c r="D28" s="425" t="s">
        <v>12</v>
      </c>
      <c r="E28" s="425">
        <v>0</v>
      </c>
      <c r="F28" s="425">
        <v>0</v>
      </c>
      <c r="G28" s="433">
        <v>111037529.28</v>
      </c>
      <c r="H28" s="425" t="s">
        <v>12</v>
      </c>
    </row>
    <row r="29" spans="1:9" s="446" customFormat="1">
      <c r="A29" s="706"/>
      <c r="B29" s="706"/>
      <c r="C29" s="707"/>
      <c r="D29" s="706"/>
      <c r="E29" s="707">
        <f>+E31+E30</f>
        <v>402020.01</v>
      </c>
      <c r="F29" s="706"/>
      <c r="G29" s="707">
        <f>+G31+G30</f>
        <v>9290142.0999999996</v>
      </c>
    </row>
    <row r="30" spans="1:9">
      <c r="A30" s="425" t="s">
        <v>53</v>
      </c>
      <c r="B30" s="425" t="s">
        <v>54</v>
      </c>
      <c r="C30" s="425">
        <v>0</v>
      </c>
      <c r="D30" s="425" t="s">
        <v>12</v>
      </c>
      <c r="E30" s="433">
        <v>193800.01</v>
      </c>
      <c r="F30" s="425">
        <v>0</v>
      </c>
      <c r="G30" s="433">
        <v>193800.01</v>
      </c>
    </row>
    <row r="31" spans="1:9">
      <c r="A31" s="425" t="s">
        <v>55</v>
      </c>
      <c r="B31" s="425" t="s">
        <v>56</v>
      </c>
      <c r="C31" s="433">
        <v>8888122.0899999999</v>
      </c>
      <c r="D31" s="425" t="s">
        <v>12</v>
      </c>
      <c r="E31" s="433">
        <v>208220</v>
      </c>
      <c r="F31" s="433">
        <v>0</v>
      </c>
      <c r="G31" s="433">
        <v>9096342.0899999999</v>
      </c>
      <c r="H31" s="425" t="s">
        <v>12</v>
      </c>
    </row>
    <row r="32" spans="1:9">
      <c r="A32" s="434"/>
      <c r="B32" s="434"/>
      <c r="C32" s="435"/>
      <c r="D32" s="435">
        <f>SUM(D33:D41)</f>
        <v>182991709.33999997</v>
      </c>
      <c r="E32" s="435">
        <f>SUM(E33:E41)</f>
        <v>0</v>
      </c>
      <c r="F32" s="434">
        <f>SUM(F33:F41)</f>
        <v>0</v>
      </c>
      <c r="G32" s="435">
        <f>SUM(G33:G41)</f>
        <v>-7247862.25</v>
      </c>
      <c r="H32" s="435">
        <f>SUM(H33:H40)</f>
        <v>182991709.33999997</v>
      </c>
      <c r="I32" s="433">
        <f>+G32+H32</f>
        <v>175743847.08999997</v>
      </c>
    </row>
    <row r="33" spans="1:13">
      <c r="A33" s="425" t="s">
        <v>57</v>
      </c>
      <c r="B33" s="425" t="s">
        <v>58</v>
      </c>
      <c r="C33" s="425" t="s">
        <v>12</v>
      </c>
      <c r="D33" s="433">
        <v>3616945.36</v>
      </c>
      <c r="E33" s="433">
        <v>0</v>
      </c>
      <c r="F33" s="425">
        <v>0</v>
      </c>
      <c r="G33" s="425" t="s">
        <v>12</v>
      </c>
      <c r="H33" s="433">
        <v>3616945.36</v>
      </c>
    </row>
    <row r="34" spans="1:13">
      <c r="A34" s="425" t="s">
        <v>59</v>
      </c>
      <c r="B34" s="425" t="s">
        <v>60</v>
      </c>
      <c r="C34" s="425" t="s">
        <v>12</v>
      </c>
      <c r="D34" s="433">
        <v>65244617.530000001</v>
      </c>
      <c r="E34" s="433">
        <v>0</v>
      </c>
      <c r="F34" s="425">
        <v>0</v>
      </c>
      <c r="G34" s="425" t="s">
        <v>12</v>
      </c>
      <c r="H34" s="433">
        <v>65244617.530000001</v>
      </c>
    </row>
    <row r="35" spans="1:13">
      <c r="A35" s="425" t="s">
        <v>61</v>
      </c>
      <c r="B35" s="425" t="s">
        <v>62</v>
      </c>
      <c r="C35" s="425" t="s">
        <v>12</v>
      </c>
      <c r="D35" s="433">
        <v>36623705.189999998</v>
      </c>
      <c r="E35" s="433">
        <v>0</v>
      </c>
      <c r="F35" s="425">
        <v>0</v>
      </c>
      <c r="G35" s="425" t="s">
        <v>12</v>
      </c>
      <c r="H35" s="433">
        <v>36623705.189999998</v>
      </c>
    </row>
    <row r="36" spans="1:13">
      <c r="A36" s="425" t="s">
        <v>63</v>
      </c>
      <c r="B36" s="425" t="s">
        <v>64</v>
      </c>
      <c r="C36" s="425" t="s">
        <v>12</v>
      </c>
      <c r="D36" s="433">
        <v>686522.4</v>
      </c>
      <c r="E36" s="433">
        <v>0</v>
      </c>
      <c r="F36" s="425">
        <v>0</v>
      </c>
      <c r="G36" s="425" t="s">
        <v>12</v>
      </c>
      <c r="H36" s="433">
        <v>686522.4</v>
      </c>
    </row>
    <row r="37" spans="1:13">
      <c r="A37" s="425" t="s">
        <v>65</v>
      </c>
      <c r="B37" s="425" t="s">
        <v>66</v>
      </c>
      <c r="C37" s="425" t="s">
        <v>12</v>
      </c>
      <c r="D37" s="433">
        <v>3161327.99</v>
      </c>
      <c r="E37" s="433">
        <v>0</v>
      </c>
      <c r="F37" s="425">
        <v>0</v>
      </c>
      <c r="G37" s="425" t="s">
        <v>12</v>
      </c>
      <c r="H37" s="433">
        <v>3161327.99</v>
      </c>
    </row>
    <row r="38" spans="1:13">
      <c r="A38" s="425" t="s">
        <v>67</v>
      </c>
      <c r="B38" s="425" t="s">
        <v>68</v>
      </c>
      <c r="C38" s="425" t="s">
        <v>12</v>
      </c>
      <c r="D38" s="433">
        <v>135922.26999999999</v>
      </c>
      <c r="E38" s="433">
        <v>0</v>
      </c>
      <c r="F38" s="425">
        <v>0</v>
      </c>
      <c r="G38" s="425" t="s">
        <v>12</v>
      </c>
      <c r="H38" s="433">
        <v>135922.26999999999</v>
      </c>
    </row>
    <row r="39" spans="1:13">
      <c r="A39" s="425" t="s">
        <v>69</v>
      </c>
      <c r="B39" s="425" t="s">
        <v>70</v>
      </c>
      <c r="C39" s="425" t="s">
        <v>12</v>
      </c>
      <c r="D39" s="433">
        <v>347656.13</v>
      </c>
      <c r="E39" s="433">
        <v>0</v>
      </c>
      <c r="F39" s="425">
        <v>0</v>
      </c>
      <c r="G39" s="425" t="s">
        <v>12</v>
      </c>
      <c r="H39" s="433">
        <v>347656.13</v>
      </c>
    </row>
    <row r="40" spans="1:13">
      <c r="A40" s="425" t="s">
        <v>71</v>
      </c>
      <c r="B40" s="425" t="s">
        <v>72</v>
      </c>
      <c r="C40" s="425" t="s">
        <v>12</v>
      </c>
      <c r="D40" s="433">
        <v>73175012.469999999</v>
      </c>
      <c r="E40" s="433">
        <v>0</v>
      </c>
      <c r="F40" s="425">
        <v>0</v>
      </c>
      <c r="G40" s="425" t="s">
        <v>12</v>
      </c>
      <c r="H40" s="433">
        <v>73175012.469999999</v>
      </c>
    </row>
    <row r="41" spans="1:13">
      <c r="A41" s="425" t="s">
        <v>73</v>
      </c>
      <c r="B41" s="425" t="s">
        <v>74</v>
      </c>
      <c r="C41" s="433">
        <v>-7247862.25</v>
      </c>
      <c r="D41" s="425" t="s">
        <v>12</v>
      </c>
      <c r="E41" s="433">
        <v>0</v>
      </c>
      <c r="F41" s="425">
        <v>0</v>
      </c>
      <c r="G41" s="433">
        <v>-7247862.25</v>
      </c>
      <c r="H41" s="425" t="s">
        <v>12</v>
      </c>
    </row>
    <row r="42" spans="1:13">
      <c r="A42" s="425" t="s">
        <v>75</v>
      </c>
      <c r="B42" s="425" t="s">
        <v>76</v>
      </c>
      <c r="C42" s="433">
        <v>789141.39</v>
      </c>
      <c r="D42" s="425" t="s">
        <v>12</v>
      </c>
      <c r="E42" s="425">
        <v>0</v>
      </c>
      <c r="F42" s="425">
        <v>0</v>
      </c>
      <c r="G42" s="433">
        <v>789141.39</v>
      </c>
      <c r="H42" s="425" t="s">
        <v>12</v>
      </c>
    </row>
    <row r="43" spans="1:13">
      <c r="A43" s="425" t="s">
        <v>77</v>
      </c>
      <c r="B43" s="425" t="s">
        <v>78</v>
      </c>
      <c r="C43" s="425" t="s">
        <v>12</v>
      </c>
      <c r="D43" s="433">
        <v>789141.39</v>
      </c>
      <c r="E43" s="425">
        <v>0</v>
      </c>
      <c r="F43" s="425">
        <v>0</v>
      </c>
      <c r="G43" s="425" t="s">
        <v>12</v>
      </c>
      <c r="H43" s="433">
        <v>789141.39</v>
      </c>
      <c r="L43" s="433"/>
      <c r="M43" s="433"/>
    </row>
    <row r="44" spans="1:13" s="446" customFormat="1">
      <c r="A44" s="444"/>
      <c r="B44" s="444"/>
      <c r="C44" s="444"/>
      <c r="D44" s="445">
        <f>SUM(D45:D49)</f>
        <v>14889106.060000001</v>
      </c>
      <c r="E44" s="445">
        <f t="shared" ref="E44:G44" si="1">SUM(E45:E49)</f>
        <v>71237681.519999996</v>
      </c>
      <c r="F44" s="445">
        <f t="shared" si="1"/>
        <v>73647640.229999989</v>
      </c>
      <c r="G44" s="445">
        <f t="shared" si="1"/>
        <v>0</v>
      </c>
      <c r="H44" s="445">
        <f>SUM(H45:H48)</f>
        <v>16335034.370000001</v>
      </c>
      <c r="L44" s="447"/>
      <c r="M44" s="447"/>
    </row>
    <row r="45" spans="1:13" s="436" customFormat="1">
      <c r="A45" s="436" t="s">
        <v>79</v>
      </c>
      <c r="B45" s="436" t="s">
        <v>80</v>
      </c>
      <c r="C45" s="436" t="s">
        <v>12</v>
      </c>
      <c r="D45" s="437">
        <v>1859953.37</v>
      </c>
      <c r="E45" s="437">
        <v>8218202.6299999999</v>
      </c>
      <c r="F45" s="437">
        <v>7952225.4299999997</v>
      </c>
      <c r="G45" s="436" t="s">
        <v>12</v>
      </c>
      <c r="H45" s="437">
        <v>1593976.17</v>
      </c>
      <c r="J45" s="425"/>
      <c r="K45" s="425"/>
    </row>
    <row r="46" spans="1:13" s="436" customFormat="1">
      <c r="A46" s="436" t="s">
        <v>81</v>
      </c>
      <c r="B46" s="436" t="s">
        <v>82</v>
      </c>
      <c r="C46" s="436" t="s">
        <v>12</v>
      </c>
      <c r="D46" s="433">
        <v>180316.18</v>
      </c>
      <c r="E46" s="433">
        <v>13982638.66</v>
      </c>
      <c r="F46" s="433">
        <v>14010769.43</v>
      </c>
      <c r="G46" s="425" t="s">
        <v>12</v>
      </c>
      <c r="H46" s="433">
        <v>208446.95</v>
      </c>
      <c r="J46" s="425"/>
      <c r="K46" s="425"/>
    </row>
    <row r="47" spans="1:13" s="436" customFormat="1">
      <c r="A47" s="436" t="s">
        <v>83</v>
      </c>
      <c r="B47" s="436" t="s">
        <v>84</v>
      </c>
      <c r="C47" s="436" t="s">
        <v>12</v>
      </c>
      <c r="D47" s="433">
        <v>4758031.2300000004</v>
      </c>
      <c r="E47" s="433">
        <v>5866301.9000000004</v>
      </c>
      <c r="F47" s="433">
        <v>6654030.5700000003</v>
      </c>
      <c r="G47" s="425" t="s">
        <v>12</v>
      </c>
      <c r="H47" s="433">
        <v>5545759.9000000004</v>
      </c>
      <c r="J47" s="425"/>
      <c r="K47" s="425"/>
    </row>
    <row r="48" spans="1:13" s="436" customFormat="1">
      <c r="A48" s="436" t="s">
        <v>85</v>
      </c>
      <c r="B48" s="436" t="s">
        <v>86</v>
      </c>
      <c r="C48" s="436" t="s">
        <v>12</v>
      </c>
      <c r="D48" s="433">
        <v>7126774.8799999999</v>
      </c>
      <c r="E48" s="433">
        <v>43170538.329999998</v>
      </c>
      <c r="F48" s="433">
        <v>45030614.799999997</v>
      </c>
      <c r="G48" s="425" t="s">
        <v>12</v>
      </c>
      <c r="H48" s="433">
        <v>8986851.3499999996</v>
      </c>
      <c r="J48" s="425"/>
      <c r="K48" s="425"/>
    </row>
    <row r="49" spans="1:11" s="436" customFormat="1">
      <c r="A49" s="436" t="s">
        <v>87</v>
      </c>
      <c r="B49" s="436" t="s">
        <v>88</v>
      </c>
      <c r="C49" s="436" t="s">
        <v>12</v>
      </c>
      <c r="D49" s="437">
        <v>964030.4</v>
      </c>
      <c r="E49" s="436">
        <v>0</v>
      </c>
      <c r="F49" s="436">
        <v>0</v>
      </c>
      <c r="G49" s="436" t="s">
        <v>12</v>
      </c>
      <c r="H49" s="437">
        <v>964030.4</v>
      </c>
      <c r="J49" s="425"/>
      <c r="K49" s="425"/>
    </row>
    <row r="50" spans="1:11" s="436" customFormat="1">
      <c r="A50" s="436" t="s">
        <v>89</v>
      </c>
      <c r="B50" s="436" t="s">
        <v>90</v>
      </c>
      <c r="C50" s="436" t="s">
        <v>12</v>
      </c>
      <c r="D50" s="437">
        <v>42008.47</v>
      </c>
      <c r="E50" s="436">
        <v>0</v>
      </c>
      <c r="F50" s="437">
        <v>0</v>
      </c>
      <c r="G50" s="436" t="s">
        <v>12</v>
      </c>
      <c r="H50" s="437">
        <v>42008.47</v>
      </c>
      <c r="J50" s="425"/>
      <c r="K50" s="425"/>
    </row>
    <row r="51" spans="1:11" s="436" customFormat="1">
      <c r="A51" s="436" t="s">
        <v>91</v>
      </c>
      <c r="B51" s="436" t="s">
        <v>92</v>
      </c>
      <c r="C51" s="436" t="s">
        <v>12</v>
      </c>
      <c r="D51" s="437">
        <v>76094544.140000001</v>
      </c>
      <c r="E51" s="437">
        <v>0</v>
      </c>
      <c r="F51" s="437">
        <v>-34624.400000000001</v>
      </c>
      <c r="G51" s="436" t="s">
        <v>12</v>
      </c>
      <c r="H51" s="437">
        <v>76059919.739999995</v>
      </c>
      <c r="J51" s="425"/>
      <c r="K51" s="425"/>
    </row>
    <row r="52" spans="1:11" s="436" customFormat="1">
      <c r="A52" s="436" t="s">
        <v>93</v>
      </c>
      <c r="B52" s="436" t="s">
        <v>94</v>
      </c>
      <c r="C52" s="436" t="s">
        <v>12</v>
      </c>
      <c r="D52" s="437">
        <v>154180720.94</v>
      </c>
      <c r="E52" s="436">
        <v>0</v>
      </c>
      <c r="F52" s="437">
        <v>8730408.3200000003</v>
      </c>
      <c r="G52" s="436" t="s">
        <v>12</v>
      </c>
      <c r="H52" s="437">
        <v>162911129.25999999</v>
      </c>
      <c r="J52" s="425"/>
      <c r="K52" s="425"/>
    </row>
    <row r="53" spans="1:11" s="436" customFormat="1">
      <c r="A53" s="436" t="s">
        <v>95</v>
      </c>
      <c r="B53" s="436" t="s">
        <v>96</v>
      </c>
      <c r="C53" s="436" t="s">
        <v>12</v>
      </c>
      <c r="D53" s="437">
        <v>428162678.30000001</v>
      </c>
      <c r="E53" s="436">
        <v>0</v>
      </c>
      <c r="F53" s="437">
        <v>32848459.199999999</v>
      </c>
      <c r="G53" s="436" t="s">
        <v>12</v>
      </c>
      <c r="H53" s="437">
        <v>461011137.5</v>
      </c>
      <c r="J53" s="425"/>
      <c r="K53" s="425"/>
    </row>
    <row r="54" spans="1:11" s="436" customFormat="1">
      <c r="A54" s="436" t="s">
        <v>97</v>
      </c>
      <c r="B54" s="436" t="s">
        <v>98</v>
      </c>
      <c r="C54" s="436" t="s">
        <v>12</v>
      </c>
      <c r="D54" s="437">
        <v>11825445.359999999</v>
      </c>
      <c r="E54" s="436">
        <v>0</v>
      </c>
      <c r="F54" s="437">
        <v>985453.78</v>
      </c>
      <c r="G54" s="436" t="s">
        <v>12</v>
      </c>
      <c r="H54" s="437">
        <v>12810899.140000001</v>
      </c>
      <c r="J54" s="425"/>
      <c r="K54" s="425"/>
    </row>
    <row r="55" spans="1:11" s="436" customFormat="1">
      <c r="A55" s="436" t="s">
        <v>99</v>
      </c>
      <c r="B55" s="436" t="s">
        <v>100</v>
      </c>
      <c r="C55" s="436" t="s">
        <v>12</v>
      </c>
      <c r="D55" s="437">
        <v>3998498.22</v>
      </c>
      <c r="E55" s="436">
        <v>0</v>
      </c>
      <c r="F55" s="437">
        <v>414274.14</v>
      </c>
      <c r="G55" s="436" t="s">
        <v>12</v>
      </c>
      <c r="H55" s="437">
        <v>4412772.3600000003</v>
      </c>
      <c r="J55" s="425"/>
      <c r="K55" s="425"/>
    </row>
    <row r="56" spans="1:11" s="436" customFormat="1">
      <c r="A56" s="436" t="s">
        <v>101</v>
      </c>
      <c r="B56" s="436" t="s">
        <v>102</v>
      </c>
      <c r="C56" s="436" t="s">
        <v>12</v>
      </c>
      <c r="D56" s="437">
        <v>1377722.66</v>
      </c>
      <c r="E56" s="436">
        <v>0</v>
      </c>
      <c r="F56" s="437">
        <v>66622.92</v>
      </c>
      <c r="G56" s="436" t="s">
        <v>12</v>
      </c>
      <c r="H56" s="437">
        <v>1444345.58</v>
      </c>
      <c r="J56" s="425"/>
      <c r="K56" s="425"/>
    </row>
    <row r="57" spans="1:11">
      <c r="A57" s="434" t="s">
        <v>103</v>
      </c>
      <c r="B57" s="434"/>
      <c r="C57" s="435">
        <f>SUM(C58:C63)</f>
        <v>99824171.010000005</v>
      </c>
      <c r="D57" s="435">
        <f>SUM(D58:D63)</f>
        <v>0</v>
      </c>
      <c r="E57" s="435">
        <f>SUM(E58:E63)</f>
        <v>22491111.899999999</v>
      </c>
      <c r="F57" s="435">
        <f>SUM(F58:F63)</f>
        <v>0</v>
      </c>
      <c r="G57" s="438">
        <f>SUM(G58:G63)</f>
        <v>122429284.91000001</v>
      </c>
      <c r="H57" s="433"/>
    </row>
    <row r="58" spans="1:11">
      <c r="A58" s="425" t="s">
        <v>104</v>
      </c>
      <c r="B58" s="425" t="s">
        <v>105</v>
      </c>
      <c r="C58" s="433">
        <v>47719537.869999997</v>
      </c>
      <c r="D58" s="425" t="s">
        <v>12</v>
      </c>
      <c r="E58" s="433">
        <v>4647969.37</v>
      </c>
      <c r="F58" s="425">
        <v>0</v>
      </c>
      <c r="G58" s="433">
        <v>52367507.240000002</v>
      </c>
      <c r="H58" s="425" t="s">
        <v>12</v>
      </c>
    </row>
    <row r="59" spans="1:11">
      <c r="A59" s="425" t="s">
        <v>106</v>
      </c>
      <c r="B59" s="425" t="s">
        <v>107</v>
      </c>
      <c r="C59" s="433">
        <v>21354370.489999998</v>
      </c>
      <c r="D59" s="425" t="s">
        <v>12</v>
      </c>
      <c r="E59" s="433">
        <v>9474581.4700000007</v>
      </c>
      <c r="F59" s="425">
        <v>0</v>
      </c>
      <c r="G59" s="433">
        <v>30828951.960000001</v>
      </c>
      <c r="H59" s="425" t="s">
        <v>12</v>
      </c>
    </row>
    <row r="60" spans="1:11">
      <c r="A60" s="425" t="s">
        <v>108</v>
      </c>
      <c r="B60" s="425" t="s">
        <v>109</v>
      </c>
      <c r="C60" s="433">
        <v>9861979.8699999992</v>
      </c>
      <c r="D60" s="425" t="s">
        <v>12</v>
      </c>
      <c r="E60" s="433">
        <v>6691499.9500000002</v>
      </c>
      <c r="F60" s="425">
        <v>0</v>
      </c>
      <c r="G60" s="433">
        <v>16553479.82</v>
      </c>
      <c r="H60" s="425" t="s">
        <v>12</v>
      </c>
    </row>
    <row r="61" spans="1:11">
      <c r="A61" s="425" t="s">
        <v>110</v>
      </c>
      <c r="B61" s="425" t="s">
        <v>111</v>
      </c>
      <c r="C61" s="433">
        <v>14264390.970000001</v>
      </c>
      <c r="D61" s="425" t="s">
        <v>12</v>
      </c>
      <c r="E61" s="433">
        <v>1581859.39</v>
      </c>
      <c r="F61" s="425">
        <v>0</v>
      </c>
      <c r="G61" s="433">
        <v>15846250.359999999</v>
      </c>
      <c r="H61" s="425" t="s">
        <v>12</v>
      </c>
      <c r="J61" s="425" t="s">
        <v>12</v>
      </c>
      <c r="K61" s="433"/>
    </row>
    <row r="62" spans="1:11">
      <c r="A62" s="425" t="s">
        <v>112</v>
      </c>
      <c r="B62" s="425" t="s">
        <v>113</v>
      </c>
      <c r="C62" s="433">
        <v>0</v>
      </c>
      <c r="D62" s="425" t="s">
        <v>12</v>
      </c>
      <c r="E62" s="425">
        <v>0</v>
      </c>
      <c r="F62" s="425">
        <v>0</v>
      </c>
      <c r="G62" s="433">
        <v>114002</v>
      </c>
      <c r="H62" s="425" t="s">
        <v>12</v>
      </c>
      <c r="J62" s="436"/>
      <c r="K62" s="436"/>
    </row>
    <row r="63" spans="1:11">
      <c r="A63" s="425" t="s">
        <v>114</v>
      </c>
      <c r="B63" s="425" t="s">
        <v>115</v>
      </c>
      <c r="C63" s="433">
        <v>6623891.8099999996</v>
      </c>
      <c r="D63" s="425" t="s">
        <v>12</v>
      </c>
      <c r="E63" s="433">
        <v>95201.72</v>
      </c>
      <c r="F63" s="425">
        <v>0</v>
      </c>
      <c r="G63" s="433">
        <v>6719093.5300000003</v>
      </c>
      <c r="H63" s="425" t="s">
        <v>12</v>
      </c>
      <c r="J63" s="436"/>
      <c r="K63" s="436"/>
    </row>
    <row r="64" spans="1:11">
      <c r="A64" s="434" t="s">
        <v>116</v>
      </c>
      <c r="B64" s="434"/>
      <c r="C64" s="435">
        <f>SUM(C65:C73)</f>
        <v>8883396.5999999996</v>
      </c>
      <c r="D64" s="434">
        <f>SUM(D65:D73)</f>
        <v>0</v>
      </c>
      <c r="E64" s="435">
        <f>SUM(E65:E73)</f>
        <v>2878059.66</v>
      </c>
      <c r="F64" s="434">
        <f>SUM(F65:F73)</f>
        <v>0</v>
      </c>
      <c r="G64" s="435">
        <f>SUM(G65:G73)</f>
        <v>11761456.26</v>
      </c>
      <c r="J64" s="436"/>
      <c r="K64" s="436"/>
    </row>
    <row r="65" spans="1:11">
      <c r="A65" s="425" t="s">
        <v>117</v>
      </c>
      <c r="B65" s="425" t="s">
        <v>118</v>
      </c>
      <c r="C65" s="433">
        <v>2635840.11</v>
      </c>
      <c r="D65" s="425" t="s">
        <v>12</v>
      </c>
      <c r="E65" s="433">
        <v>397700.39</v>
      </c>
      <c r="F65" s="425">
        <v>0</v>
      </c>
      <c r="G65" s="433">
        <v>3033540.5</v>
      </c>
      <c r="H65" s="425" t="s">
        <v>12</v>
      </c>
      <c r="J65" s="436"/>
      <c r="K65" s="436"/>
    </row>
    <row r="66" spans="1:11">
      <c r="A66" s="425" t="s">
        <v>119</v>
      </c>
      <c r="B66" s="425" t="s">
        <v>120</v>
      </c>
      <c r="C66" s="433">
        <v>1057904.96</v>
      </c>
      <c r="D66" s="425" t="s">
        <v>12</v>
      </c>
      <c r="E66" s="433">
        <v>842642.89</v>
      </c>
      <c r="F66" s="425">
        <v>0</v>
      </c>
      <c r="G66" s="433">
        <v>1900547.85</v>
      </c>
      <c r="H66" s="425" t="s">
        <v>12</v>
      </c>
      <c r="J66" s="436"/>
      <c r="K66" s="436"/>
    </row>
    <row r="67" spans="1:11">
      <c r="C67" s="433"/>
      <c r="E67" s="433"/>
      <c r="G67" s="433">
        <v>0</v>
      </c>
      <c r="J67" s="436"/>
      <c r="K67" s="436"/>
    </row>
    <row r="68" spans="1:11">
      <c r="A68" s="425" t="s">
        <v>121</v>
      </c>
      <c r="B68" s="425" t="s">
        <v>122</v>
      </c>
      <c r="C68" s="433">
        <v>1786502.13</v>
      </c>
      <c r="D68" s="425" t="s">
        <v>12</v>
      </c>
      <c r="E68" s="433">
        <v>455725.02</v>
      </c>
      <c r="F68" s="425">
        <v>0</v>
      </c>
      <c r="G68" s="433">
        <v>2242227.15</v>
      </c>
      <c r="H68" s="425" t="s">
        <v>12</v>
      </c>
      <c r="I68" s="433"/>
      <c r="J68" s="436"/>
      <c r="K68" s="436"/>
    </row>
    <row r="69" spans="1:11">
      <c r="A69" s="425" t="s">
        <v>123</v>
      </c>
      <c r="B69" s="425" t="s">
        <v>124</v>
      </c>
      <c r="C69" s="425">
        <v>229</v>
      </c>
      <c r="D69" s="425" t="s">
        <v>12</v>
      </c>
      <c r="E69" s="433">
        <v>269041.69</v>
      </c>
      <c r="F69" s="425">
        <v>0</v>
      </c>
      <c r="G69" s="433">
        <v>269270.69</v>
      </c>
      <c r="H69" s="425" t="s">
        <v>12</v>
      </c>
      <c r="I69" s="433"/>
      <c r="J69" s="436"/>
      <c r="K69" s="436"/>
    </row>
    <row r="70" spans="1:11">
      <c r="A70" s="425" t="s">
        <v>125</v>
      </c>
      <c r="B70" s="425" t="s">
        <v>126</v>
      </c>
      <c r="C70" s="433">
        <v>975658.72</v>
      </c>
      <c r="D70" s="425" t="s">
        <v>12</v>
      </c>
      <c r="E70" s="433">
        <v>647179.42000000004</v>
      </c>
      <c r="F70" s="433">
        <v>0</v>
      </c>
      <c r="G70" s="433">
        <v>1622838.14</v>
      </c>
      <c r="H70" s="425" t="s">
        <v>12</v>
      </c>
      <c r="I70" s="433"/>
      <c r="J70" s="436"/>
      <c r="K70" s="436"/>
    </row>
    <row r="71" spans="1:11">
      <c r="A71" s="425" t="s">
        <v>127</v>
      </c>
      <c r="B71" s="425" t="s">
        <v>128</v>
      </c>
      <c r="C71" s="433">
        <v>404296.33</v>
      </c>
      <c r="D71" s="425" t="s">
        <v>12</v>
      </c>
      <c r="E71" s="433">
        <v>89405.68</v>
      </c>
      <c r="F71" s="433">
        <v>0</v>
      </c>
      <c r="G71" s="433">
        <v>493702.01</v>
      </c>
      <c r="H71" s="425" t="s">
        <v>12</v>
      </c>
      <c r="I71" s="433"/>
      <c r="J71" s="436"/>
      <c r="K71" s="436"/>
    </row>
    <row r="72" spans="1:11">
      <c r="C72" s="433"/>
      <c r="E72" s="433"/>
      <c r="F72" s="433"/>
      <c r="G72" s="433">
        <v>0</v>
      </c>
      <c r="I72" s="433"/>
      <c r="J72" s="436"/>
      <c r="K72" s="436"/>
    </row>
    <row r="73" spans="1:11">
      <c r="A73" s="425" t="s">
        <v>129</v>
      </c>
      <c r="B73" s="425" t="s">
        <v>130</v>
      </c>
      <c r="C73" s="433">
        <v>2022965.35</v>
      </c>
      <c r="D73" s="425" t="s">
        <v>12</v>
      </c>
      <c r="E73" s="433">
        <v>176364.57</v>
      </c>
      <c r="F73" s="433">
        <v>0</v>
      </c>
      <c r="G73" s="433">
        <v>2199329.92</v>
      </c>
      <c r="H73" s="425" t="s">
        <v>12</v>
      </c>
      <c r="I73" s="433"/>
      <c r="J73" s="436"/>
      <c r="K73" s="436"/>
    </row>
    <row r="74" spans="1:11">
      <c r="A74" s="434" t="s">
        <v>131</v>
      </c>
      <c r="B74" s="434"/>
      <c r="C74" s="435">
        <f>SUM(C75:C84)</f>
        <v>28606760.750000004</v>
      </c>
      <c r="D74" s="434"/>
      <c r="E74" s="435">
        <f>SUM(E75:E84)</f>
        <v>53758403.200000003</v>
      </c>
      <c r="F74" s="434">
        <f>SUM(F75:F84)</f>
        <v>0</v>
      </c>
      <c r="G74" s="435">
        <f>SUM(G75:G84)</f>
        <v>39856451.810000002</v>
      </c>
      <c r="I74" s="433"/>
      <c r="J74" s="436"/>
      <c r="K74" s="436"/>
    </row>
    <row r="75" spans="1:11">
      <c r="A75" s="425" t="s">
        <v>132</v>
      </c>
      <c r="B75" s="425" t="s">
        <v>133</v>
      </c>
      <c r="C75" s="433">
        <v>2080277.59</v>
      </c>
      <c r="D75" s="425" t="s">
        <v>12</v>
      </c>
      <c r="E75" s="433">
        <v>505674.12</v>
      </c>
      <c r="F75" s="433">
        <v>0</v>
      </c>
      <c r="G75" s="433">
        <v>2585951.71</v>
      </c>
      <c r="H75" s="425" t="s">
        <v>12</v>
      </c>
      <c r="I75" s="433"/>
      <c r="J75" s="436"/>
      <c r="K75" s="436"/>
    </row>
    <row r="76" spans="1:11">
      <c r="A76" s="425" t="s">
        <v>134</v>
      </c>
      <c r="B76" s="425" t="s">
        <v>135</v>
      </c>
      <c r="C76" s="433">
        <v>13015732.630000001</v>
      </c>
      <c r="D76" s="425" t="s">
        <v>12</v>
      </c>
      <c r="E76" s="433">
        <v>2804859.49</v>
      </c>
      <c r="F76" s="433">
        <v>0</v>
      </c>
      <c r="G76" s="433">
        <v>15820592.119999999</v>
      </c>
      <c r="H76" s="425" t="s">
        <v>12</v>
      </c>
      <c r="I76" s="433"/>
    </row>
    <row r="77" spans="1:11">
      <c r="A77" s="425" t="s">
        <v>136</v>
      </c>
      <c r="B77" s="425" t="s">
        <v>137</v>
      </c>
      <c r="C77" s="433">
        <v>4690132.76</v>
      </c>
      <c r="D77" s="425" t="s">
        <v>12</v>
      </c>
      <c r="E77" s="433">
        <v>2936330.35</v>
      </c>
      <c r="F77" s="433">
        <v>0</v>
      </c>
      <c r="G77" s="433">
        <v>7626463.1100000003</v>
      </c>
      <c r="H77" s="425" t="s">
        <v>12</v>
      </c>
      <c r="I77" s="425" t="s">
        <v>12</v>
      </c>
    </row>
    <row r="78" spans="1:11">
      <c r="A78" s="425" t="s">
        <v>138</v>
      </c>
      <c r="B78" s="425" t="s">
        <v>139</v>
      </c>
      <c r="C78" s="433">
        <v>1445595.73</v>
      </c>
      <c r="D78" s="425" t="s">
        <v>12</v>
      </c>
      <c r="E78" s="433">
        <v>8000.57</v>
      </c>
      <c r="F78" s="433">
        <v>0</v>
      </c>
      <c r="G78" s="433">
        <v>1453596.3</v>
      </c>
      <c r="H78" s="425" t="s">
        <v>12</v>
      </c>
      <c r="I78" s="425" t="s">
        <v>12</v>
      </c>
    </row>
    <row r="79" spans="1:11">
      <c r="A79" s="425" t="s">
        <v>140</v>
      </c>
      <c r="B79" s="425" t="s">
        <v>141</v>
      </c>
      <c r="C79" s="433">
        <v>3386173.69</v>
      </c>
      <c r="D79" s="425" t="s">
        <v>12</v>
      </c>
      <c r="E79" s="433">
        <v>1621679.08</v>
      </c>
      <c r="F79" s="433">
        <v>0</v>
      </c>
      <c r="G79" s="433">
        <v>5007852.7699999996</v>
      </c>
      <c r="H79" s="425" t="s">
        <v>12</v>
      </c>
      <c r="I79" s="425" t="s">
        <v>12</v>
      </c>
    </row>
    <row r="80" spans="1:11">
      <c r="A80" s="425" t="s">
        <v>142</v>
      </c>
      <c r="B80" s="425" t="s">
        <v>143</v>
      </c>
      <c r="C80" s="433">
        <v>1188381.3899999999</v>
      </c>
      <c r="D80" s="433" t="s">
        <v>12</v>
      </c>
      <c r="E80" s="433">
        <v>2786002.72</v>
      </c>
      <c r="F80" s="433">
        <v>0</v>
      </c>
      <c r="G80" s="433">
        <v>3974384.11</v>
      </c>
      <c r="H80" s="425" t="s">
        <v>12</v>
      </c>
      <c r="I80" s="425" t="s">
        <v>12</v>
      </c>
    </row>
    <row r="81" spans="1:9">
      <c r="A81" s="425" t="s">
        <v>144</v>
      </c>
      <c r="B81" s="425" t="s">
        <v>145</v>
      </c>
      <c r="C81" s="433">
        <v>1385167.98</v>
      </c>
      <c r="D81" s="433" t="s">
        <v>12</v>
      </c>
      <c r="E81" s="433">
        <v>410259.4</v>
      </c>
      <c r="F81" s="433">
        <v>0</v>
      </c>
      <c r="G81" s="433">
        <v>1795427.38</v>
      </c>
      <c r="H81" s="425" t="s">
        <v>12</v>
      </c>
      <c r="I81" s="425" t="s">
        <v>12</v>
      </c>
    </row>
    <row r="82" spans="1:9">
      <c r="A82" s="425" t="s">
        <v>146</v>
      </c>
      <c r="B82" s="425" t="s">
        <v>147</v>
      </c>
      <c r="C82" s="433">
        <v>1203898.1299999999</v>
      </c>
      <c r="D82" s="433" t="s">
        <v>12</v>
      </c>
      <c r="E82" s="433">
        <v>78529.89</v>
      </c>
      <c r="F82" s="433">
        <v>0</v>
      </c>
      <c r="G82" s="433">
        <v>1282428.02</v>
      </c>
      <c r="H82" s="425" t="s">
        <v>12</v>
      </c>
      <c r="I82" s="425" t="s">
        <v>12</v>
      </c>
    </row>
    <row r="83" spans="1:9">
      <c r="A83" s="425" t="s">
        <v>148</v>
      </c>
      <c r="B83" s="425" t="s">
        <v>149</v>
      </c>
      <c r="C83" s="433">
        <v>211400.85</v>
      </c>
      <c r="D83" s="433" t="s">
        <v>12</v>
      </c>
      <c r="E83" s="433">
        <v>98355.44</v>
      </c>
      <c r="F83" s="433">
        <v>0</v>
      </c>
      <c r="G83" s="433">
        <v>309756.28999999998</v>
      </c>
      <c r="H83" s="425" t="s">
        <v>12</v>
      </c>
      <c r="I83" s="425" t="s">
        <v>12</v>
      </c>
    </row>
    <row r="84" spans="1:9">
      <c r="A84" s="425" t="s">
        <v>150</v>
      </c>
      <c r="B84" s="425" t="s">
        <v>151</v>
      </c>
      <c r="C84" s="425">
        <v>0</v>
      </c>
      <c r="D84" s="425" t="s">
        <v>12</v>
      </c>
      <c r="E84" s="433">
        <v>42508712.140000001</v>
      </c>
      <c r="F84" s="425">
        <v>0</v>
      </c>
      <c r="G84" s="433">
        <v>0</v>
      </c>
      <c r="H84" s="425" t="s">
        <v>12</v>
      </c>
      <c r="I84" s="425" t="s">
        <v>12</v>
      </c>
    </row>
    <row r="85" spans="1:9">
      <c r="A85" s="434" t="s">
        <v>152</v>
      </c>
      <c r="B85" s="434"/>
      <c r="C85" s="435">
        <f>SUM(C86:C90)</f>
        <v>373752472.67000002</v>
      </c>
      <c r="D85" s="434"/>
      <c r="E85" s="435">
        <f>SUM(E86:E90)</f>
        <v>38543046.099999994</v>
      </c>
      <c r="F85" s="434">
        <f>SUM(F86:F90)</f>
        <v>0</v>
      </c>
      <c r="G85" s="435">
        <f>SUM(G86:G90)</f>
        <v>412273982.95999998</v>
      </c>
      <c r="I85" s="425" t="s">
        <v>12</v>
      </c>
    </row>
    <row r="86" spans="1:9">
      <c r="A86" s="425" t="s">
        <v>153</v>
      </c>
      <c r="B86" s="425" t="s">
        <v>154</v>
      </c>
      <c r="C86" s="433">
        <v>361333051.19999999</v>
      </c>
      <c r="D86" s="433" t="s">
        <v>12</v>
      </c>
      <c r="E86" s="433">
        <v>35298543.409999996</v>
      </c>
      <c r="F86" s="433">
        <v>0</v>
      </c>
      <c r="G86" s="433">
        <v>396631594.61000001</v>
      </c>
      <c r="H86" s="425" t="s">
        <v>12</v>
      </c>
      <c r="I86" s="425" t="s">
        <v>12</v>
      </c>
    </row>
    <row r="87" spans="1:9">
      <c r="A87" s="425" t="s">
        <v>155</v>
      </c>
      <c r="B87" s="425" t="s">
        <v>156</v>
      </c>
      <c r="C87" s="433">
        <v>10839991.470000001</v>
      </c>
      <c r="D87" s="433" t="s">
        <v>12</v>
      </c>
      <c r="E87" s="433">
        <v>1058956.3</v>
      </c>
      <c r="F87" s="433">
        <v>0</v>
      </c>
      <c r="G87" s="433">
        <v>11898947.77</v>
      </c>
      <c r="H87" s="425" t="s">
        <v>12</v>
      </c>
      <c r="I87" s="425" t="s">
        <v>12</v>
      </c>
    </row>
    <row r="88" spans="1:9">
      <c r="A88" s="425" t="s">
        <v>157</v>
      </c>
      <c r="B88" s="425" t="s">
        <v>158</v>
      </c>
      <c r="C88" s="433">
        <v>0</v>
      </c>
      <c r="D88" s="425" t="s">
        <v>12</v>
      </c>
      <c r="E88" s="425">
        <v>21535.81</v>
      </c>
      <c r="F88" s="425">
        <v>0</v>
      </c>
      <c r="G88" s="433">
        <v>0</v>
      </c>
      <c r="H88" s="425" t="s">
        <v>12</v>
      </c>
      <c r="I88" s="425" t="s">
        <v>12</v>
      </c>
    </row>
    <row r="89" spans="1:9">
      <c r="A89" s="425" t="s">
        <v>159</v>
      </c>
      <c r="B89" s="425" t="s">
        <v>160</v>
      </c>
      <c r="C89" s="433">
        <v>0</v>
      </c>
      <c r="D89" s="433" t="s">
        <v>12</v>
      </c>
      <c r="E89" s="433">
        <v>237000</v>
      </c>
      <c r="F89" s="433">
        <v>0</v>
      </c>
      <c r="G89" s="433">
        <v>237000</v>
      </c>
      <c r="H89" s="425" t="s">
        <v>12</v>
      </c>
      <c r="I89" s="425" t="s">
        <v>12</v>
      </c>
    </row>
    <row r="90" spans="1:9">
      <c r="A90" s="425" t="s">
        <v>161</v>
      </c>
      <c r="B90" s="425" t="s">
        <v>162</v>
      </c>
      <c r="C90" s="433">
        <v>1579430</v>
      </c>
      <c r="D90" s="433" t="s">
        <v>12</v>
      </c>
      <c r="E90" s="433">
        <v>1927010.58</v>
      </c>
      <c r="F90" s="433">
        <v>0</v>
      </c>
      <c r="G90" s="433">
        <v>3506440.58</v>
      </c>
      <c r="H90" s="425" t="s">
        <v>12</v>
      </c>
      <c r="I90" s="436" t="s">
        <v>12</v>
      </c>
    </row>
    <row r="91" spans="1:9">
      <c r="A91" s="434" t="s">
        <v>163</v>
      </c>
      <c r="B91" s="434"/>
      <c r="C91" s="435">
        <f>SUM(C92:C96)</f>
        <v>0</v>
      </c>
      <c r="D91" s="434"/>
      <c r="E91" s="435">
        <f>SUM(E92:E96)</f>
        <v>0</v>
      </c>
      <c r="F91" s="434"/>
      <c r="G91" s="435">
        <f>SUM(G92:G96)</f>
        <v>0</v>
      </c>
      <c r="I91" s="436" t="s">
        <v>12</v>
      </c>
    </row>
    <row r="92" spans="1:9">
      <c r="A92" s="425" t="s">
        <v>164</v>
      </c>
      <c r="B92" s="425" t="s">
        <v>165</v>
      </c>
      <c r="C92" s="433"/>
      <c r="E92" s="433"/>
      <c r="G92" s="433"/>
      <c r="H92" s="425" t="s">
        <v>12</v>
      </c>
      <c r="I92" s="436" t="s">
        <v>12</v>
      </c>
    </row>
    <row r="93" spans="1:9">
      <c r="A93" s="425" t="s">
        <v>166</v>
      </c>
      <c r="B93" s="425" t="s">
        <v>167</v>
      </c>
      <c r="C93" s="433"/>
      <c r="G93" s="433"/>
      <c r="H93" s="425" t="s">
        <v>12</v>
      </c>
      <c r="I93" s="436" t="s">
        <v>12</v>
      </c>
    </row>
    <row r="94" spans="1:9">
      <c r="A94" s="425" t="s">
        <v>168</v>
      </c>
      <c r="B94" s="425" t="s">
        <v>169</v>
      </c>
      <c r="C94" s="433"/>
      <c r="E94" s="433"/>
      <c r="G94" s="433"/>
      <c r="H94" s="425" t="s">
        <v>12</v>
      </c>
    </row>
    <row r="95" spans="1:9">
      <c r="A95" s="425" t="s">
        <v>170</v>
      </c>
      <c r="B95" s="425" t="s">
        <v>171</v>
      </c>
      <c r="H95" s="425" t="s">
        <v>12</v>
      </c>
    </row>
    <row r="96" spans="1:9">
      <c r="A96" s="425" t="s">
        <v>172</v>
      </c>
      <c r="B96" s="425" t="s">
        <v>173</v>
      </c>
      <c r="E96" s="433"/>
      <c r="G96" s="433"/>
      <c r="H96" s="425" t="s">
        <v>12</v>
      </c>
    </row>
    <row r="97" spans="2:11" s="439" customFormat="1">
      <c r="B97" s="439" t="s">
        <v>174</v>
      </c>
      <c r="C97" s="440">
        <f>+C91+C85+C74+C64+C57</f>
        <v>511066801.03000003</v>
      </c>
      <c r="E97" s="440">
        <f t="shared" ref="E97:G97" si="2">+E91+E85+E74+E64+E57</f>
        <v>117670620.85999998</v>
      </c>
      <c r="F97" s="440">
        <f t="shared" si="2"/>
        <v>0</v>
      </c>
      <c r="G97" s="440">
        <f t="shared" si="2"/>
        <v>586321175.93999994</v>
      </c>
      <c r="I97" s="425"/>
      <c r="J97" s="425"/>
      <c r="K97" s="425"/>
    </row>
    <row r="98" spans="2:11" s="439" customFormat="1">
      <c r="D98" s="440"/>
      <c r="H98" s="440">
        <v>561448117.71000004</v>
      </c>
      <c r="I98" s="425"/>
      <c r="J98" s="425"/>
      <c r="K98" s="425"/>
    </row>
    <row r="99" spans="2:11" s="439" customFormat="1">
      <c r="I99" s="425"/>
      <c r="J99" s="425"/>
      <c r="K99" s="425"/>
    </row>
    <row r="100" spans="2:11" s="439" customFormat="1">
      <c r="I100" s="425"/>
      <c r="J100" s="425"/>
      <c r="K100" s="425"/>
    </row>
    <row r="101" spans="2:11" s="439" customFormat="1">
      <c r="I101" s="425"/>
      <c r="J101" s="425"/>
      <c r="K101" s="425"/>
    </row>
    <row r="114" spans="9:11">
      <c r="I114" s="439"/>
      <c r="J114" s="439"/>
      <c r="K114" s="439"/>
    </row>
    <row r="115" spans="9:11">
      <c r="I115" s="439"/>
      <c r="J115" s="439"/>
      <c r="K115" s="439"/>
    </row>
    <row r="116" spans="9:11">
      <c r="I116" s="439"/>
      <c r="J116" s="439"/>
      <c r="K116" s="439"/>
    </row>
    <row r="117" spans="9:11">
      <c r="I117" s="439"/>
      <c r="J117" s="439"/>
      <c r="K117" s="439"/>
    </row>
    <row r="118" spans="9:11">
      <c r="I118" s="439"/>
      <c r="J118" s="439"/>
      <c r="K118" s="439"/>
    </row>
  </sheetData>
  <mergeCells count="2">
    <mergeCell ref="C3:D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0"/>
  <sheetViews>
    <sheetView workbookViewId="0">
      <pane ySplit="6" topLeftCell="A506" activePane="bottomLeft" state="frozen"/>
      <selection activeCell="A6" sqref="A6"/>
      <selection pane="bottomLeft" activeCell="C165" sqref="C165"/>
    </sheetView>
  </sheetViews>
  <sheetFormatPr baseColWidth="10" defaultColWidth="9.28515625" defaultRowHeight="15"/>
  <cols>
    <col min="1" max="1" width="20" style="76" customWidth="1"/>
    <col min="2" max="2" width="28.5703125" style="76" customWidth="1"/>
    <col min="3" max="7" width="13.7109375" style="76" customWidth="1"/>
    <col min="8" max="8" width="18" style="76" customWidth="1"/>
    <col min="9" max="16384" width="9.28515625" style="76"/>
  </cols>
  <sheetData>
    <row r="1" spans="1:8" ht="24" hidden="1" customHeight="1">
      <c r="A1" s="89" t="s">
        <v>0</v>
      </c>
      <c r="D1" s="88" t="s">
        <v>175</v>
      </c>
      <c r="H1" s="87" t="s">
        <v>2</v>
      </c>
    </row>
    <row r="2" spans="1:8" ht="24" hidden="1" customHeight="1">
      <c r="A2" s="88" t="s">
        <v>176</v>
      </c>
      <c r="H2" s="87" t="s">
        <v>177</v>
      </c>
    </row>
    <row r="3" spans="1:8" ht="12" hidden="1" customHeight="1"/>
    <row r="4" spans="1:8" ht="12" hidden="1" customHeight="1"/>
    <row r="5" spans="1:8" ht="20.100000000000001" customHeight="1">
      <c r="A5" s="83" t="s">
        <v>4</v>
      </c>
      <c r="B5" s="83" t="s">
        <v>5</v>
      </c>
      <c r="C5" s="85" t="s">
        <v>178</v>
      </c>
      <c r="D5" s="83" t="s">
        <v>179</v>
      </c>
      <c r="E5" s="78"/>
      <c r="F5" s="78"/>
      <c r="G5" s="85" t="s">
        <v>178</v>
      </c>
      <c r="H5" s="83" t="s">
        <v>180</v>
      </c>
    </row>
    <row r="6" spans="1:8" ht="20.100000000000001" customHeight="1">
      <c r="A6" s="78"/>
      <c r="B6" s="78"/>
      <c r="C6" s="83" t="s">
        <v>8</v>
      </c>
      <c r="D6" s="85" t="s">
        <v>9</v>
      </c>
      <c r="E6" s="86" t="s">
        <v>10</v>
      </c>
      <c r="F6" s="86" t="s">
        <v>11</v>
      </c>
      <c r="G6" s="83" t="s">
        <v>8</v>
      </c>
      <c r="H6" s="85" t="s">
        <v>9</v>
      </c>
    </row>
    <row r="7" spans="1:8" ht="24" customHeight="1"/>
    <row r="8" spans="1:8" ht="20.100000000000001" customHeight="1">
      <c r="A8" s="80" t="s">
        <v>181</v>
      </c>
      <c r="B8" s="80" t="s">
        <v>182</v>
      </c>
      <c r="C8" s="79">
        <v>136859143.02000001</v>
      </c>
      <c r="D8" s="78" t="s">
        <v>12</v>
      </c>
      <c r="E8" s="79">
        <v>36873618</v>
      </c>
      <c r="F8" s="79">
        <v>49391702.670000002</v>
      </c>
      <c r="G8" s="79">
        <v>124341058.34999999</v>
      </c>
      <c r="H8" s="78" t="s">
        <v>12</v>
      </c>
    </row>
    <row r="9" spans="1:8" ht="20.100000000000001" customHeight="1">
      <c r="A9" s="80" t="s">
        <v>183</v>
      </c>
      <c r="B9" s="80" t="s">
        <v>184</v>
      </c>
      <c r="C9" s="79">
        <v>108346046.01000001</v>
      </c>
      <c r="D9" s="78" t="s">
        <v>12</v>
      </c>
      <c r="E9" s="79">
        <v>36832940.329999998</v>
      </c>
      <c r="F9" s="79">
        <v>45525073.490000002</v>
      </c>
      <c r="G9" s="79">
        <v>99653912.849999994</v>
      </c>
      <c r="H9" s="78" t="s">
        <v>12</v>
      </c>
    </row>
    <row r="10" spans="1:8" ht="20.100000000000001" customHeight="1">
      <c r="A10" s="83" t="s">
        <v>185</v>
      </c>
      <c r="B10" s="83" t="s">
        <v>186</v>
      </c>
      <c r="C10" s="82">
        <v>85506.21</v>
      </c>
      <c r="D10" s="81" t="s">
        <v>12</v>
      </c>
      <c r="E10" s="82">
        <v>592.05999999999995</v>
      </c>
      <c r="F10" s="82">
        <v>4504.43</v>
      </c>
      <c r="G10" s="82">
        <v>81593.84</v>
      </c>
      <c r="H10" s="81" t="s">
        <v>12</v>
      </c>
    </row>
    <row r="11" spans="1:8" ht="20.100000000000001" customHeight="1">
      <c r="A11" s="100" t="s">
        <v>187</v>
      </c>
      <c r="B11" s="100" t="s">
        <v>188</v>
      </c>
      <c r="C11" s="101">
        <v>65500</v>
      </c>
      <c r="D11" s="101">
        <f>SUM(D12:D19)</f>
        <v>0</v>
      </c>
      <c r="E11" s="101">
        <v>412500</v>
      </c>
      <c r="F11" s="101">
        <v>25500</v>
      </c>
      <c r="G11" s="101">
        <v>452500</v>
      </c>
      <c r="H11" s="81"/>
    </row>
    <row r="12" spans="1:8" ht="20.100000000000001" customHeight="1">
      <c r="A12" s="83" t="s">
        <v>189</v>
      </c>
      <c r="B12" s="83" t="s">
        <v>190</v>
      </c>
      <c r="C12" s="82">
        <v>15416.78</v>
      </c>
      <c r="D12" s="93" t="s">
        <v>12</v>
      </c>
      <c r="E12" s="82">
        <v>0</v>
      </c>
      <c r="F12" s="82">
        <v>0</v>
      </c>
      <c r="G12" s="82">
        <v>15416.78</v>
      </c>
      <c r="H12" s="81"/>
    </row>
    <row r="13" spans="1:8" ht="20.100000000000001" customHeight="1">
      <c r="A13" s="80" t="s">
        <v>191</v>
      </c>
      <c r="B13" s="80" t="s">
        <v>192</v>
      </c>
      <c r="C13" s="79">
        <v>6500</v>
      </c>
      <c r="D13" s="78" t="s">
        <v>12</v>
      </c>
      <c r="E13" s="79">
        <v>0</v>
      </c>
      <c r="F13" s="79">
        <v>0</v>
      </c>
      <c r="G13" s="79">
        <v>6500</v>
      </c>
      <c r="H13" s="78" t="s">
        <v>12</v>
      </c>
    </row>
    <row r="14" spans="1:8" ht="20.100000000000001" customHeight="1">
      <c r="A14" s="80" t="s">
        <v>193</v>
      </c>
      <c r="B14" s="80" t="s">
        <v>194</v>
      </c>
      <c r="C14" s="79">
        <v>45</v>
      </c>
      <c r="D14" s="78" t="s">
        <v>12</v>
      </c>
      <c r="E14" s="79">
        <v>0</v>
      </c>
      <c r="F14" s="79">
        <v>0</v>
      </c>
      <c r="G14" s="79">
        <v>45</v>
      </c>
      <c r="H14" s="78" t="s">
        <v>12</v>
      </c>
    </row>
    <row r="15" spans="1:8" ht="20.100000000000001" customHeight="1">
      <c r="A15" s="80" t="s">
        <v>195</v>
      </c>
      <c r="B15" s="80" t="s">
        <v>196</v>
      </c>
      <c r="C15" s="79">
        <v>0</v>
      </c>
      <c r="D15" s="78" t="s">
        <v>12</v>
      </c>
      <c r="E15" s="79">
        <v>543</v>
      </c>
      <c r="F15" s="79">
        <v>0</v>
      </c>
      <c r="G15" s="79">
        <v>543</v>
      </c>
      <c r="H15" s="78" t="s">
        <v>12</v>
      </c>
    </row>
    <row r="16" spans="1:8" ht="20.100000000000001" customHeight="1">
      <c r="A16" s="80" t="s">
        <v>197</v>
      </c>
      <c r="B16" s="80" t="s">
        <v>198</v>
      </c>
      <c r="C16" s="79">
        <v>0</v>
      </c>
      <c r="D16" s="78" t="s">
        <v>12</v>
      </c>
      <c r="E16" s="79">
        <v>49.06</v>
      </c>
      <c r="F16" s="79">
        <v>0</v>
      </c>
      <c r="G16" s="79">
        <v>49.06</v>
      </c>
      <c r="H16" s="78" t="s">
        <v>12</v>
      </c>
    </row>
    <row r="17" spans="1:8" ht="20.100000000000001" customHeight="1">
      <c r="A17" s="80" t="s">
        <v>199</v>
      </c>
      <c r="B17" s="80" t="s">
        <v>200</v>
      </c>
      <c r="C17" s="79">
        <v>40</v>
      </c>
      <c r="D17" s="78" t="s">
        <v>12</v>
      </c>
      <c r="E17" s="79">
        <v>0</v>
      </c>
      <c r="F17" s="79">
        <v>0</v>
      </c>
      <c r="G17" s="79">
        <v>40</v>
      </c>
      <c r="H17" s="78" t="s">
        <v>12</v>
      </c>
    </row>
    <row r="18" spans="1:8" ht="20.100000000000001" customHeight="1">
      <c r="A18" s="80" t="s">
        <v>201</v>
      </c>
      <c r="B18" s="80" t="s">
        <v>202</v>
      </c>
      <c r="C18" s="79">
        <v>25500</v>
      </c>
      <c r="D18" s="78" t="s">
        <v>12</v>
      </c>
      <c r="E18" s="79">
        <v>0</v>
      </c>
      <c r="F18" s="79">
        <v>0</v>
      </c>
      <c r="G18" s="79">
        <v>25500</v>
      </c>
      <c r="H18" s="78" t="s">
        <v>12</v>
      </c>
    </row>
    <row r="19" spans="1:8" ht="20.100000000000001" customHeight="1">
      <c r="A19" s="80" t="s">
        <v>203</v>
      </c>
      <c r="B19" s="80" t="s">
        <v>204</v>
      </c>
      <c r="C19" s="79">
        <v>33500</v>
      </c>
      <c r="D19" s="78" t="s">
        <v>12</v>
      </c>
      <c r="E19" s="79">
        <v>0</v>
      </c>
      <c r="F19" s="79">
        <v>0</v>
      </c>
      <c r="G19" s="79">
        <v>33500</v>
      </c>
      <c r="H19" s="78" t="s">
        <v>12</v>
      </c>
    </row>
    <row r="20" spans="1:8" ht="20.100000000000001" customHeight="1">
      <c r="A20" s="92" t="s">
        <v>205</v>
      </c>
      <c r="B20" s="92" t="s">
        <v>206</v>
      </c>
      <c r="C20" s="102">
        <v>55545556.409999996</v>
      </c>
      <c r="D20" s="103" t="s">
        <v>12</v>
      </c>
      <c r="E20" s="102">
        <v>39372589.670000002</v>
      </c>
      <c r="F20" s="102">
        <v>49595734.100000001</v>
      </c>
      <c r="G20" s="102">
        <v>45322411.979999997</v>
      </c>
      <c r="H20" s="78"/>
    </row>
    <row r="21" spans="1:8" ht="20.100000000000001" customHeight="1">
      <c r="A21" s="83" t="s">
        <v>207</v>
      </c>
      <c r="B21" s="83" t="s">
        <v>208</v>
      </c>
      <c r="C21" s="82">
        <v>2295326.6</v>
      </c>
      <c r="D21" s="81" t="s">
        <v>12</v>
      </c>
      <c r="E21" s="82">
        <v>0</v>
      </c>
      <c r="F21" s="82">
        <v>0</v>
      </c>
      <c r="G21" s="82">
        <v>2295326.6</v>
      </c>
      <c r="H21" s="81" t="s">
        <v>12</v>
      </c>
    </row>
    <row r="22" spans="1:8" ht="20.100000000000001" customHeight="1">
      <c r="A22" s="80" t="s">
        <v>209</v>
      </c>
      <c r="B22" s="80" t="s">
        <v>210</v>
      </c>
      <c r="C22" s="79">
        <v>72898618.329999998</v>
      </c>
      <c r="D22" s="78" t="s">
        <v>12</v>
      </c>
      <c r="E22" s="79">
        <v>36637712.329999998</v>
      </c>
      <c r="F22" s="79">
        <v>52881190.590000004</v>
      </c>
      <c r="G22" s="79">
        <v>56655140.07</v>
      </c>
      <c r="H22" s="78" t="s">
        <v>12</v>
      </c>
    </row>
    <row r="23" spans="1:8" ht="20.100000000000001" customHeight="1">
      <c r="A23" s="80" t="s">
        <v>211</v>
      </c>
      <c r="B23" s="80" t="s">
        <v>212</v>
      </c>
      <c r="C23" s="79">
        <v>2278.62</v>
      </c>
      <c r="D23" s="78" t="s">
        <v>12</v>
      </c>
      <c r="E23" s="79">
        <v>0</v>
      </c>
      <c r="F23" s="79">
        <v>0</v>
      </c>
      <c r="G23" s="79">
        <v>2278.62</v>
      </c>
      <c r="H23" s="78" t="s">
        <v>12</v>
      </c>
    </row>
    <row r="24" spans="1:8" ht="20.100000000000001" customHeight="1">
      <c r="A24" s="80" t="s">
        <v>213</v>
      </c>
      <c r="B24" s="80" t="s">
        <v>214</v>
      </c>
      <c r="C24" s="79">
        <v>30308538.66</v>
      </c>
      <c r="D24" s="78" t="s">
        <v>12</v>
      </c>
      <c r="E24" s="79">
        <v>18824148.68</v>
      </c>
      <c r="F24" s="79">
        <v>8735423.8200000003</v>
      </c>
      <c r="G24" s="79">
        <v>40397263.520000003</v>
      </c>
      <c r="H24" s="78" t="s">
        <v>12</v>
      </c>
    </row>
    <row r="25" spans="1:8" ht="20.100000000000001" customHeight="1">
      <c r="A25" s="92" t="s">
        <v>215</v>
      </c>
      <c r="B25" s="92" t="s">
        <v>216</v>
      </c>
      <c r="C25" s="102">
        <v>406055.17</v>
      </c>
      <c r="D25" s="103" t="s">
        <v>12</v>
      </c>
      <c r="E25" s="102">
        <v>241500</v>
      </c>
      <c r="F25" s="102">
        <v>452599.15</v>
      </c>
      <c r="G25" s="102">
        <v>194956.02</v>
      </c>
      <c r="H25" s="78" t="s">
        <v>12</v>
      </c>
    </row>
    <row r="26" spans="1:8" ht="20.100000000000001" customHeight="1">
      <c r="A26" s="80" t="s">
        <v>217</v>
      </c>
      <c r="B26" s="80" t="s">
        <v>218</v>
      </c>
      <c r="C26" s="79">
        <v>51599.01</v>
      </c>
      <c r="D26" s="78" t="s">
        <v>12</v>
      </c>
      <c r="E26" s="79">
        <v>0</v>
      </c>
      <c r="F26" s="79">
        <v>1465</v>
      </c>
      <c r="G26" s="79">
        <v>50134.01</v>
      </c>
      <c r="H26" s="78"/>
    </row>
    <row r="27" spans="1:8" ht="20.100000000000001" customHeight="1">
      <c r="A27" s="83" t="s">
        <v>219</v>
      </c>
      <c r="B27" s="83" t="s">
        <v>220</v>
      </c>
      <c r="C27" s="82">
        <v>3354.96</v>
      </c>
      <c r="D27" s="81" t="s">
        <v>12</v>
      </c>
      <c r="E27" s="82">
        <v>0</v>
      </c>
      <c r="F27" s="82">
        <v>0</v>
      </c>
      <c r="G27" s="82">
        <v>3354.96</v>
      </c>
      <c r="H27" s="81" t="s">
        <v>12</v>
      </c>
    </row>
    <row r="28" spans="1:8" ht="20.100000000000001" customHeight="1">
      <c r="A28" s="80" t="s">
        <v>221</v>
      </c>
      <c r="B28" s="80" t="s">
        <v>222</v>
      </c>
      <c r="C28" s="79">
        <v>435.5</v>
      </c>
      <c r="D28" s="78" t="s">
        <v>12</v>
      </c>
      <c r="E28" s="79">
        <v>0</v>
      </c>
      <c r="F28" s="79">
        <v>405.5</v>
      </c>
      <c r="G28" s="79">
        <v>30</v>
      </c>
      <c r="H28" s="78" t="s">
        <v>12</v>
      </c>
    </row>
    <row r="29" spans="1:8" ht="20.100000000000001" customHeight="1">
      <c r="A29" s="80" t="s">
        <v>223</v>
      </c>
      <c r="B29" s="80" t="s">
        <v>224</v>
      </c>
      <c r="C29" s="79">
        <v>1124986.71</v>
      </c>
      <c r="D29" s="78" t="s">
        <v>12</v>
      </c>
      <c r="E29" s="79">
        <v>0</v>
      </c>
      <c r="F29" s="79">
        <v>860688.55</v>
      </c>
      <c r="G29" s="79">
        <v>264298.15999999997</v>
      </c>
      <c r="H29" s="78" t="s">
        <v>12</v>
      </c>
    </row>
    <row r="30" spans="1:8" ht="20.100000000000001" customHeight="1">
      <c r="A30" s="80" t="s">
        <v>225</v>
      </c>
      <c r="B30" s="80" t="s">
        <v>226</v>
      </c>
      <c r="C30" s="79">
        <v>15740</v>
      </c>
      <c r="D30" s="78" t="s">
        <v>12</v>
      </c>
      <c r="E30" s="79">
        <v>0</v>
      </c>
      <c r="F30" s="79">
        <v>0</v>
      </c>
      <c r="G30" s="79">
        <v>15740</v>
      </c>
      <c r="H30" s="78" t="s">
        <v>12</v>
      </c>
    </row>
    <row r="31" spans="1:8" ht="20.100000000000001" customHeight="1">
      <c r="A31" s="80" t="s">
        <v>227</v>
      </c>
      <c r="B31" s="80" t="s">
        <v>228</v>
      </c>
      <c r="C31" s="79">
        <v>622000</v>
      </c>
      <c r="D31" s="78" t="s">
        <v>12</v>
      </c>
      <c r="E31" s="79">
        <v>593400</v>
      </c>
      <c r="F31" s="79">
        <v>1199061</v>
      </c>
      <c r="G31" s="79">
        <v>16339</v>
      </c>
      <c r="H31" s="78" t="s">
        <v>12</v>
      </c>
    </row>
    <row r="32" spans="1:8" ht="20.100000000000001" customHeight="1">
      <c r="A32" s="80" t="s">
        <v>229</v>
      </c>
      <c r="B32" s="80" t="s">
        <v>230</v>
      </c>
      <c r="C32" s="79">
        <v>97291.65</v>
      </c>
      <c r="D32" s="78" t="s">
        <v>12</v>
      </c>
      <c r="E32" s="79">
        <v>91052</v>
      </c>
      <c r="F32" s="79">
        <v>171252.74</v>
      </c>
      <c r="G32" s="79">
        <v>17090.91</v>
      </c>
      <c r="H32" s="78" t="s">
        <v>12</v>
      </c>
    </row>
    <row r="33" spans="1:8" ht="20.100000000000001" customHeight="1">
      <c r="A33" s="80" t="s">
        <v>231</v>
      </c>
      <c r="B33" s="80" t="s">
        <v>232</v>
      </c>
      <c r="C33" s="79">
        <v>25000</v>
      </c>
      <c r="D33" s="78" t="s">
        <v>12</v>
      </c>
      <c r="E33" s="79">
        <v>0</v>
      </c>
      <c r="F33" s="79">
        <v>22000</v>
      </c>
      <c r="G33" s="79">
        <v>3000</v>
      </c>
      <c r="H33" s="78" t="s">
        <v>12</v>
      </c>
    </row>
    <row r="34" spans="1:8" ht="20.100000000000001" customHeight="1">
      <c r="A34" s="80" t="s">
        <v>233</v>
      </c>
      <c r="B34" s="80" t="s">
        <v>234</v>
      </c>
      <c r="C34" s="79">
        <v>40006</v>
      </c>
      <c r="D34" s="78" t="s">
        <v>12</v>
      </c>
      <c r="E34" s="79">
        <v>0</v>
      </c>
      <c r="F34" s="79">
        <v>39984.81</v>
      </c>
      <c r="G34" s="79">
        <v>21.19</v>
      </c>
      <c r="H34" s="78" t="s">
        <v>12</v>
      </c>
    </row>
    <row r="35" spans="1:8" ht="20.100000000000001" customHeight="1">
      <c r="A35" s="80" t="s">
        <v>235</v>
      </c>
      <c r="B35" s="80" t="s">
        <v>236</v>
      </c>
      <c r="C35" s="79">
        <v>55000</v>
      </c>
      <c r="D35" s="78" t="s">
        <v>12</v>
      </c>
      <c r="E35" s="79">
        <v>0</v>
      </c>
      <c r="F35" s="79">
        <v>54999.99</v>
      </c>
      <c r="G35" s="79">
        <v>0.01</v>
      </c>
      <c r="H35" s="78" t="s">
        <v>12</v>
      </c>
    </row>
    <row r="36" spans="1:8" ht="20.100000000000001" customHeight="1">
      <c r="A36" s="80" t="s">
        <v>237</v>
      </c>
      <c r="B36" s="80" t="s">
        <v>238</v>
      </c>
      <c r="C36" s="79">
        <v>7000</v>
      </c>
      <c r="D36" s="78" t="s">
        <v>12</v>
      </c>
      <c r="E36" s="79">
        <v>0</v>
      </c>
      <c r="F36" s="79">
        <v>4538</v>
      </c>
      <c r="G36" s="79">
        <v>2462</v>
      </c>
      <c r="H36" s="78" t="s">
        <v>12</v>
      </c>
    </row>
    <row r="37" spans="1:8" ht="20.100000000000001" customHeight="1">
      <c r="A37" s="80" t="s">
        <v>239</v>
      </c>
      <c r="B37" s="80" t="s">
        <v>240</v>
      </c>
      <c r="C37" s="79">
        <v>925.99</v>
      </c>
      <c r="D37" s="78" t="s">
        <v>12</v>
      </c>
      <c r="E37" s="79">
        <v>0</v>
      </c>
      <c r="F37" s="79">
        <v>0</v>
      </c>
      <c r="G37" s="84">
        <v>925.99</v>
      </c>
      <c r="H37" s="78" t="s">
        <v>12</v>
      </c>
    </row>
    <row r="38" spans="1:8" ht="20.100000000000001" customHeight="1">
      <c r="A38" s="80" t="s">
        <v>241</v>
      </c>
      <c r="B38" s="80" t="s">
        <v>242</v>
      </c>
      <c r="C38" s="79">
        <v>20000</v>
      </c>
      <c r="D38" s="78" t="s">
        <v>12</v>
      </c>
      <c r="E38" s="79">
        <v>0</v>
      </c>
      <c r="F38" s="79">
        <v>0</v>
      </c>
      <c r="G38" s="79">
        <v>20000</v>
      </c>
      <c r="H38" s="78" t="s">
        <v>12</v>
      </c>
    </row>
    <row r="39" spans="1:8" ht="20.100000000000001" customHeight="1">
      <c r="A39" s="80" t="s">
        <v>243</v>
      </c>
      <c r="B39" s="80" t="s">
        <v>244</v>
      </c>
      <c r="C39" s="79">
        <v>45238.78</v>
      </c>
      <c r="D39" s="78" t="s">
        <v>12</v>
      </c>
      <c r="E39" s="79">
        <v>87000</v>
      </c>
      <c r="F39" s="79">
        <v>132000</v>
      </c>
      <c r="G39" s="79">
        <v>238.78</v>
      </c>
      <c r="H39" s="78" t="s">
        <v>12</v>
      </c>
    </row>
    <row r="40" spans="1:8" ht="20.100000000000001" customHeight="1">
      <c r="A40" s="80" t="s">
        <v>245</v>
      </c>
      <c r="B40" s="80" t="s">
        <v>246</v>
      </c>
      <c r="C40" s="79">
        <v>61197.919999999998</v>
      </c>
      <c r="D40" s="78" t="s">
        <v>12</v>
      </c>
      <c r="E40" s="79">
        <v>0</v>
      </c>
      <c r="F40" s="79">
        <v>54756.09</v>
      </c>
      <c r="G40" s="79">
        <v>6441.83</v>
      </c>
      <c r="H40" s="78" t="s">
        <v>12</v>
      </c>
    </row>
    <row r="41" spans="1:8" ht="20.100000000000001" customHeight="1">
      <c r="A41" s="80" t="s">
        <v>247</v>
      </c>
      <c r="B41" s="80" t="s">
        <v>248</v>
      </c>
      <c r="C41" s="79">
        <v>10076</v>
      </c>
      <c r="D41" s="78" t="s">
        <v>12</v>
      </c>
      <c r="E41" s="79">
        <v>0</v>
      </c>
      <c r="F41" s="79">
        <v>7907.14</v>
      </c>
      <c r="G41" s="104">
        <v>2168.86</v>
      </c>
      <c r="H41" s="78" t="s">
        <v>12</v>
      </c>
    </row>
    <row r="42" spans="1:8" ht="20.100000000000001" customHeight="1">
      <c r="A42" s="80" t="s">
        <v>249</v>
      </c>
      <c r="B42" s="80" t="s">
        <v>250</v>
      </c>
      <c r="C42" s="79">
        <v>40000</v>
      </c>
      <c r="D42" s="78" t="s">
        <v>12</v>
      </c>
      <c r="E42" s="79">
        <v>0</v>
      </c>
      <c r="F42" s="79">
        <v>16840.669999999998</v>
      </c>
      <c r="G42" s="79">
        <v>23159.33</v>
      </c>
      <c r="H42" s="78" t="s">
        <v>12</v>
      </c>
    </row>
    <row r="43" spans="1:8" ht="20.100000000000001" customHeight="1">
      <c r="A43" s="80" t="s">
        <v>251</v>
      </c>
      <c r="B43" s="80" t="s">
        <v>252</v>
      </c>
      <c r="C43" s="79">
        <v>20000</v>
      </c>
      <c r="D43" s="78" t="s">
        <v>12</v>
      </c>
      <c r="E43" s="79">
        <v>10000</v>
      </c>
      <c r="F43" s="79">
        <v>26365.51</v>
      </c>
      <c r="G43" s="79">
        <v>3634.49</v>
      </c>
      <c r="H43" s="78" t="s">
        <v>12</v>
      </c>
    </row>
    <row r="44" spans="1:8" ht="20.100000000000001" customHeight="1">
      <c r="A44" s="80" t="s">
        <v>253</v>
      </c>
      <c r="B44" s="80" t="s">
        <v>254</v>
      </c>
      <c r="C44" s="79">
        <v>590000</v>
      </c>
      <c r="D44" s="78" t="s">
        <v>12</v>
      </c>
      <c r="E44" s="79">
        <v>581000</v>
      </c>
      <c r="F44" s="79">
        <v>979192.5</v>
      </c>
      <c r="G44" s="79">
        <v>191807.5</v>
      </c>
      <c r="H44" s="78" t="s">
        <v>12</v>
      </c>
    </row>
    <row r="45" spans="1:8" ht="20.100000000000001" customHeight="1">
      <c r="A45" s="80" t="s">
        <v>255</v>
      </c>
      <c r="B45" s="80" t="s">
        <v>256</v>
      </c>
      <c r="C45" s="79">
        <v>304000</v>
      </c>
      <c r="D45" s="78" t="s">
        <v>12</v>
      </c>
      <c r="E45" s="79">
        <v>581000</v>
      </c>
      <c r="F45" s="79">
        <v>716438.5</v>
      </c>
      <c r="G45" s="79">
        <v>168561.5</v>
      </c>
      <c r="H45" s="78" t="s">
        <v>12</v>
      </c>
    </row>
    <row r="46" spans="1:8" ht="20.100000000000001" customHeight="1">
      <c r="A46" s="80" t="s">
        <v>257</v>
      </c>
      <c r="B46" s="80" t="s">
        <v>258</v>
      </c>
      <c r="C46" s="79">
        <v>590000</v>
      </c>
      <c r="D46" s="78" t="s">
        <v>12</v>
      </c>
      <c r="E46" s="79">
        <v>581000</v>
      </c>
      <c r="F46" s="79">
        <v>1033069</v>
      </c>
      <c r="G46" s="79">
        <v>137931</v>
      </c>
      <c r="H46" s="78" t="s">
        <v>12</v>
      </c>
    </row>
    <row r="47" spans="1:8" ht="20.100000000000001" customHeight="1">
      <c r="A47" s="92" t="s">
        <v>259</v>
      </c>
      <c r="B47" s="92" t="s">
        <v>260</v>
      </c>
      <c r="C47" s="102">
        <v>92.31</v>
      </c>
      <c r="D47" s="103" t="s">
        <v>12</v>
      </c>
      <c r="E47" s="102">
        <v>0</v>
      </c>
      <c r="F47" s="102">
        <v>92</v>
      </c>
      <c r="G47" s="102">
        <v>0.31</v>
      </c>
      <c r="H47" s="78" t="s">
        <v>12</v>
      </c>
    </row>
    <row r="48" spans="1:8" ht="20.100000000000001" customHeight="1">
      <c r="A48" s="80" t="s">
        <v>261</v>
      </c>
      <c r="B48" s="80" t="s">
        <v>262</v>
      </c>
      <c r="C48" s="79">
        <v>50945.01</v>
      </c>
      <c r="D48" s="78" t="s">
        <v>12</v>
      </c>
      <c r="E48" s="79">
        <v>35058.26</v>
      </c>
      <c r="F48" s="79">
        <v>50945</v>
      </c>
      <c r="G48" s="79">
        <v>35058.269999999997</v>
      </c>
      <c r="H48" s="78" t="s">
        <v>12</v>
      </c>
    </row>
    <row r="49" spans="1:8" ht="20.100000000000001" customHeight="1">
      <c r="A49" s="92" t="s">
        <v>263</v>
      </c>
      <c r="B49" s="92" t="s">
        <v>30</v>
      </c>
      <c r="C49" s="102">
        <v>695150.53</v>
      </c>
      <c r="D49" s="103" t="s">
        <v>12</v>
      </c>
      <c r="E49" s="102">
        <v>0</v>
      </c>
      <c r="F49" s="102">
        <v>0</v>
      </c>
      <c r="G49" s="102">
        <v>695150.53</v>
      </c>
      <c r="H49" s="78"/>
    </row>
    <row r="50" spans="1:8" ht="20.100000000000001" customHeight="1">
      <c r="A50" s="80" t="s">
        <v>264</v>
      </c>
      <c r="B50" s="80" t="s">
        <v>265</v>
      </c>
      <c r="C50" s="79">
        <v>695150.53</v>
      </c>
      <c r="D50" s="78" t="s">
        <v>12</v>
      </c>
      <c r="E50" s="79">
        <v>0</v>
      </c>
      <c r="F50" s="79">
        <v>0</v>
      </c>
      <c r="G50" s="79">
        <v>695150.53</v>
      </c>
      <c r="H50" s="78" t="s">
        <v>12</v>
      </c>
    </row>
    <row r="51" spans="1:8" ht="20.100000000000001" customHeight="1">
      <c r="A51" s="83" t="s">
        <v>266</v>
      </c>
      <c r="B51" s="83" t="s">
        <v>267</v>
      </c>
      <c r="C51" s="82">
        <v>55383640.780000001</v>
      </c>
      <c r="D51" s="81" t="s">
        <v>12</v>
      </c>
      <c r="E51" s="82">
        <v>197084</v>
      </c>
      <c r="F51" s="82">
        <v>0</v>
      </c>
      <c r="G51" s="82">
        <v>55580724.780000001</v>
      </c>
      <c r="H51" s="81" t="s">
        <v>12</v>
      </c>
    </row>
    <row r="52" spans="1:8" ht="20.100000000000001" customHeight="1">
      <c r="A52" s="105" t="s">
        <v>268</v>
      </c>
      <c r="B52" s="105" t="s">
        <v>269</v>
      </c>
      <c r="C52" s="106">
        <f t="shared" ref="C52:H52" si="0">SUM(C54,C55)</f>
        <v>111406007.92</v>
      </c>
      <c r="D52" s="106">
        <f t="shared" si="0"/>
        <v>0</v>
      </c>
      <c r="E52" s="106">
        <f t="shared" si="0"/>
        <v>0</v>
      </c>
      <c r="F52" s="106">
        <f t="shared" si="0"/>
        <v>0</v>
      </c>
      <c r="G52" s="106">
        <f t="shared" si="0"/>
        <v>111406007.92</v>
      </c>
      <c r="H52" s="106">
        <f t="shared" si="0"/>
        <v>183407240.88</v>
      </c>
    </row>
    <row r="53" spans="1:8" ht="20.100000000000001" customHeight="1">
      <c r="A53" s="80" t="s">
        <v>270</v>
      </c>
      <c r="B53" s="80" t="s">
        <v>271</v>
      </c>
      <c r="C53" s="79">
        <v>368478.64</v>
      </c>
      <c r="D53" s="78" t="s">
        <v>12</v>
      </c>
      <c r="E53" s="79">
        <v>0</v>
      </c>
      <c r="F53" s="79">
        <v>0</v>
      </c>
      <c r="G53" s="79">
        <v>368478.64</v>
      </c>
      <c r="H53" s="78" t="s">
        <v>12</v>
      </c>
    </row>
    <row r="54" spans="1:8" ht="20.100000000000001" customHeight="1">
      <c r="A54" s="83" t="s">
        <v>272</v>
      </c>
      <c r="B54" s="83" t="s">
        <v>273</v>
      </c>
      <c r="C54" s="94">
        <v>368478.64</v>
      </c>
      <c r="D54" s="93" t="s">
        <v>12</v>
      </c>
      <c r="E54" s="82">
        <v>0</v>
      </c>
      <c r="F54" s="82">
        <v>0</v>
      </c>
      <c r="G54" s="94">
        <v>368478.64</v>
      </c>
      <c r="H54" s="82">
        <v>179801669.43000001</v>
      </c>
    </row>
    <row r="55" spans="1:8" ht="20.100000000000001" customHeight="1">
      <c r="A55" s="80" t="s">
        <v>274</v>
      </c>
      <c r="B55" s="80" t="s">
        <v>269</v>
      </c>
      <c r="C55" s="95">
        <v>111037529.28</v>
      </c>
      <c r="D55" s="96" t="s">
        <v>12</v>
      </c>
      <c r="E55" s="79">
        <v>0</v>
      </c>
      <c r="F55" s="79">
        <v>0</v>
      </c>
      <c r="G55" s="95">
        <v>111037529.28</v>
      </c>
      <c r="H55" s="79">
        <v>3605571.45</v>
      </c>
    </row>
    <row r="56" spans="1:8" ht="20.100000000000001" customHeight="1">
      <c r="A56" s="80" t="s">
        <v>275</v>
      </c>
      <c r="B56" s="80" t="s">
        <v>276</v>
      </c>
      <c r="C56" s="95">
        <v>111037529.28</v>
      </c>
      <c r="D56" s="96" t="s">
        <v>12</v>
      </c>
      <c r="E56" s="79">
        <v>0</v>
      </c>
      <c r="F56" s="79">
        <v>0</v>
      </c>
      <c r="G56" s="95">
        <v>111037529.28</v>
      </c>
      <c r="H56" s="79">
        <v>128346.41</v>
      </c>
    </row>
    <row r="57" spans="1:8" ht="20.100000000000001" customHeight="1">
      <c r="A57" s="80"/>
      <c r="B57" s="92" t="s">
        <v>277</v>
      </c>
      <c r="C57" s="107">
        <v>4029717.92</v>
      </c>
      <c r="D57" s="108" t="s">
        <v>12</v>
      </c>
      <c r="E57" s="102">
        <v>197084</v>
      </c>
      <c r="F57" s="102">
        <v>0</v>
      </c>
      <c r="G57" s="107">
        <v>4226801.92</v>
      </c>
      <c r="H57" s="102">
        <v>59062.8</v>
      </c>
    </row>
    <row r="58" spans="1:8" ht="20.100000000000001" customHeight="1">
      <c r="A58" s="92" t="s">
        <v>278</v>
      </c>
      <c r="B58" s="92" t="s">
        <v>277</v>
      </c>
      <c r="C58" s="107">
        <f t="shared" ref="C58:H58" si="1">SUM(C59:C61)</f>
        <v>4029717.92</v>
      </c>
      <c r="D58" s="107">
        <f t="shared" si="1"/>
        <v>0</v>
      </c>
      <c r="E58" s="107">
        <f t="shared" si="1"/>
        <v>197084</v>
      </c>
      <c r="F58" s="107">
        <f t="shared" si="1"/>
        <v>0</v>
      </c>
      <c r="G58" s="107">
        <f t="shared" si="1"/>
        <v>4226801.92</v>
      </c>
      <c r="H58" s="107">
        <f t="shared" si="1"/>
        <v>167860789.20999998</v>
      </c>
    </row>
    <row r="59" spans="1:8" ht="20.100000000000001" customHeight="1">
      <c r="A59" s="80" t="s">
        <v>279</v>
      </c>
      <c r="B59" s="80" t="s">
        <v>280</v>
      </c>
      <c r="C59" s="95">
        <v>1469605.49</v>
      </c>
      <c r="D59" s="96" t="s">
        <v>12</v>
      </c>
      <c r="E59" s="79">
        <v>197084</v>
      </c>
      <c r="F59" s="79">
        <v>0</v>
      </c>
      <c r="G59" s="95">
        <v>1666689.49</v>
      </c>
      <c r="H59" s="79">
        <v>100588691</v>
      </c>
    </row>
    <row r="60" spans="1:8" ht="20.100000000000001" customHeight="1">
      <c r="A60" s="80" t="s">
        <v>281</v>
      </c>
      <c r="B60" s="80" t="s">
        <v>282</v>
      </c>
      <c r="C60" s="95">
        <v>48196.15</v>
      </c>
      <c r="D60" s="96" t="s">
        <v>12</v>
      </c>
      <c r="E60" s="79">
        <v>0</v>
      </c>
      <c r="F60" s="79">
        <v>0</v>
      </c>
      <c r="G60" s="95">
        <v>48196.15</v>
      </c>
      <c r="H60" s="79">
        <v>3186819.32</v>
      </c>
    </row>
    <row r="61" spans="1:8" ht="20.100000000000001" customHeight="1">
      <c r="A61" s="80" t="s">
        <v>283</v>
      </c>
      <c r="B61" s="80" t="s">
        <v>284</v>
      </c>
      <c r="C61" s="95">
        <v>2511916.2799999998</v>
      </c>
      <c r="D61" s="96" t="s">
        <v>12</v>
      </c>
      <c r="E61" s="79">
        <v>0</v>
      </c>
      <c r="F61" s="79">
        <v>0</v>
      </c>
      <c r="G61" s="95">
        <v>2511916.2799999998</v>
      </c>
      <c r="H61" s="79">
        <v>64085278.890000001</v>
      </c>
    </row>
    <row r="62" spans="1:8" ht="20.100000000000001" customHeight="1">
      <c r="A62" s="80"/>
      <c r="B62" s="92" t="s">
        <v>285</v>
      </c>
      <c r="C62" s="103" t="s">
        <v>12</v>
      </c>
      <c r="D62" s="102">
        <v>147730859.44999999</v>
      </c>
      <c r="E62" s="102">
        <v>0</v>
      </c>
      <c r="F62" s="102">
        <v>0</v>
      </c>
      <c r="G62" s="103" t="s">
        <v>12</v>
      </c>
      <c r="H62" s="102">
        <v>346272.02</v>
      </c>
    </row>
    <row r="63" spans="1:8" ht="20.100000000000001" customHeight="1">
      <c r="A63" s="92" t="s">
        <v>286</v>
      </c>
      <c r="B63" s="92" t="s">
        <v>285</v>
      </c>
      <c r="C63" s="103" t="s">
        <v>12</v>
      </c>
      <c r="D63" s="102">
        <f>SUM(D64:D72)</f>
        <v>147730859.45000002</v>
      </c>
      <c r="E63" s="102">
        <f>SUM(E64:E72)</f>
        <v>0</v>
      </c>
      <c r="F63" s="102">
        <f>SUM(F64:F72)</f>
        <v>0</v>
      </c>
      <c r="G63" s="102">
        <f>SUM(G64:G72)</f>
        <v>0</v>
      </c>
      <c r="H63" s="102">
        <f>SUM(H64:H72)</f>
        <v>-6522155.2600000007</v>
      </c>
    </row>
    <row r="64" spans="1:8" ht="20.100000000000001" customHeight="1">
      <c r="A64" s="80" t="s">
        <v>287</v>
      </c>
      <c r="B64" s="80" t="s">
        <v>288</v>
      </c>
      <c r="C64" s="78" t="s">
        <v>12</v>
      </c>
      <c r="D64" s="79">
        <v>3537121.51</v>
      </c>
      <c r="E64" s="79">
        <v>0</v>
      </c>
      <c r="F64" s="79">
        <v>0</v>
      </c>
      <c r="G64" s="78" t="s">
        <v>12</v>
      </c>
      <c r="H64" s="79">
        <v>7191992.5800000001</v>
      </c>
    </row>
    <row r="65" spans="1:8" ht="20.100000000000001" customHeight="1">
      <c r="A65" s="80" t="s">
        <v>289</v>
      </c>
      <c r="B65" s="80" t="s">
        <v>290</v>
      </c>
      <c r="C65" s="78" t="s">
        <v>12</v>
      </c>
      <c r="D65" s="79">
        <v>99074.41</v>
      </c>
      <c r="E65" s="79">
        <v>0</v>
      </c>
      <c r="F65" s="79">
        <v>0</v>
      </c>
      <c r="G65" s="78" t="s">
        <v>12</v>
      </c>
      <c r="H65" s="79">
        <v>609634.96</v>
      </c>
    </row>
    <row r="66" spans="1:8" ht="20.100000000000001" customHeight="1">
      <c r="A66" s="83" t="s">
        <v>291</v>
      </c>
      <c r="B66" s="83" t="s">
        <v>292</v>
      </c>
      <c r="C66" s="93" t="s">
        <v>12</v>
      </c>
      <c r="D66" s="94">
        <v>45998.8</v>
      </c>
      <c r="E66" s="82">
        <v>0</v>
      </c>
      <c r="F66" s="82">
        <v>0</v>
      </c>
      <c r="G66" s="93" t="s">
        <v>12</v>
      </c>
      <c r="H66" s="81" t="s">
        <v>12</v>
      </c>
    </row>
    <row r="67" spans="1:8" ht="20.100000000000001" customHeight="1">
      <c r="A67" s="80" t="s">
        <v>293</v>
      </c>
      <c r="B67" s="80" t="s">
        <v>294</v>
      </c>
      <c r="C67" s="96" t="s">
        <v>12</v>
      </c>
      <c r="D67" s="95">
        <v>73155413</v>
      </c>
      <c r="E67" s="79">
        <v>0</v>
      </c>
      <c r="F67" s="79">
        <v>0</v>
      </c>
      <c r="G67" s="96" t="s">
        <v>12</v>
      </c>
      <c r="H67" s="78" t="s">
        <v>12</v>
      </c>
    </row>
    <row r="68" spans="1:8" ht="20.100000000000001" customHeight="1">
      <c r="A68" s="80" t="s">
        <v>295</v>
      </c>
      <c r="B68" s="80" t="s">
        <v>296</v>
      </c>
      <c r="C68" s="96" t="s">
        <v>12</v>
      </c>
      <c r="D68" s="95">
        <v>3119684.32</v>
      </c>
      <c r="E68" s="79">
        <v>0</v>
      </c>
      <c r="F68" s="79">
        <v>0</v>
      </c>
      <c r="G68" s="96" t="s">
        <v>12</v>
      </c>
      <c r="H68" s="78" t="s">
        <v>12</v>
      </c>
    </row>
    <row r="69" spans="1:8" ht="20.100000000000001" customHeight="1">
      <c r="A69" s="83" t="s">
        <v>297</v>
      </c>
      <c r="B69" s="83" t="s">
        <v>298</v>
      </c>
      <c r="C69" s="93" t="s">
        <v>12</v>
      </c>
      <c r="D69" s="94">
        <v>59900180.890000001</v>
      </c>
      <c r="E69" s="82">
        <v>0</v>
      </c>
      <c r="F69" s="82">
        <v>0</v>
      </c>
      <c r="G69" s="93" t="s">
        <v>12</v>
      </c>
      <c r="H69" s="81" t="s">
        <v>12</v>
      </c>
    </row>
    <row r="70" spans="1:8" ht="20.100000000000001" customHeight="1">
      <c r="A70" s="80" t="s">
        <v>299</v>
      </c>
      <c r="B70" s="80" t="s">
        <v>300</v>
      </c>
      <c r="C70" s="96" t="s">
        <v>12</v>
      </c>
      <c r="D70" s="95">
        <v>344958.02</v>
      </c>
      <c r="E70" s="79">
        <v>0</v>
      </c>
      <c r="F70" s="79">
        <v>0</v>
      </c>
      <c r="G70" s="96" t="s">
        <v>12</v>
      </c>
      <c r="H70" s="78" t="s">
        <v>12</v>
      </c>
    </row>
    <row r="71" spans="1:8" ht="20.100000000000001" customHeight="1">
      <c r="A71" s="80" t="s">
        <v>301</v>
      </c>
      <c r="B71" s="80" t="s">
        <v>302</v>
      </c>
      <c r="C71" s="78" t="s">
        <v>12</v>
      </c>
      <c r="D71" s="84">
        <v>6889489.5800000001</v>
      </c>
      <c r="E71" s="79">
        <v>0</v>
      </c>
      <c r="F71" s="79">
        <v>0</v>
      </c>
      <c r="G71" s="78" t="s">
        <v>12</v>
      </c>
      <c r="H71" s="84">
        <v>-7161891.4000000004</v>
      </c>
    </row>
    <row r="72" spans="1:8" ht="20.100000000000001" customHeight="1">
      <c r="A72" s="80" t="s">
        <v>303</v>
      </c>
      <c r="B72" s="80" t="s">
        <v>304</v>
      </c>
      <c r="C72" s="78" t="s">
        <v>12</v>
      </c>
      <c r="D72" s="84">
        <v>638938.92000000004</v>
      </c>
      <c r="E72" s="79">
        <v>0</v>
      </c>
      <c r="F72" s="79">
        <v>0</v>
      </c>
      <c r="G72" s="78" t="s">
        <v>12</v>
      </c>
      <c r="H72" s="84">
        <v>-7161891.4000000004</v>
      </c>
    </row>
    <row r="73" spans="1:8" ht="20.100000000000001" customHeight="1">
      <c r="A73" s="80"/>
      <c r="B73" s="100" t="s">
        <v>305</v>
      </c>
      <c r="C73" s="101">
        <v>3338393.99</v>
      </c>
      <c r="D73" s="110" t="s">
        <v>12</v>
      </c>
      <c r="E73" s="101">
        <v>0</v>
      </c>
      <c r="F73" s="101">
        <v>0</v>
      </c>
      <c r="G73" s="101">
        <v>3338393.99</v>
      </c>
      <c r="H73" s="111">
        <v>-810335.22</v>
      </c>
    </row>
    <row r="74" spans="1:8" ht="20.100000000000001" customHeight="1">
      <c r="A74" s="100" t="s">
        <v>306</v>
      </c>
      <c r="B74" s="100" t="s">
        <v>305</v>
      </c>
      <c r="C74" s="101">
        <f t="shared" ref="C74:H74" si="2">SUM(C75:C76)</f>
        <v>3338393.99</v>
      </c>
      <c r="D74" s="101">
        <f t="shared" si="2"/>
        <v>0</v>
      </c>
      <c r="E74" s="101">
        <f t="shared" si="2"/>
        <v>0</v>
      </c>
      <c r="F74" s="101">
        <f t="shared" si="2"/>
        <v>0</v>
      </c>
      <c r="G74" s="101">
        <f t="shared" si="2"/>
        <v>3338393.99</v>
      </c>
      <c r="H74" s="111">
        <f t="shared" si="2"/>
        <v>-840970.59000000008</v>
      </c>
    </row>
    <row r="75" spans="1:8" ht="20.100000000000001" customHeight="1">
      <c r="A75" s="80" t="s">
        <v>307</v>
      </c>
      <c r="B75" s="80" t="s">
        <v>308</v>
      </c>
      <c r="C75" s="95">
        <v>3322843.99</v>
      </c>
      <c r="D75" s="96" t="s">
        <v>12</v>
      </c>
      <c r="E75" s="79">
        <v>0</v>
      </c>
      <c r="F75" s="79">
        <v>0</v>
      </c>
      <c r="G75" s="95">
        <v>3322843.99</v>
      </c>
      <c r="H75" s="79">
        <v>446.58</v>
      </c>
    </row>
    <row r="76" spans="1:8" ht="20.100000000000001" customHeight="1">
      <c r="A76" s="80" t="s">
        <v>309</v>
      </c>
      <c r="B76" s="80" t="s">
        <v>310</v>
      </c>
      <c r="C76" s="95">
        <v>15550</v>
      </c>
      <c r="D76" s="96" t="s">
        <v>12</v>
      </c>
      <c r="E76" s="79">
        <v>0</v>
      </c>
      <c r="F76" s="79">
        <v>0</v>
      </c>
      <c r="G76" s="95">
        <v>15550</v>
      </c>
      <c r="H76" s="84">
        <v>-841417.17</v>
      </c>
    </row>
    <row r="77" spans="1:8" ht="20.100000000000001" customHeight="1">
      <c r="A77" s="80"/>
      <c r="B77" s="92" t="s">
        <v>311</v>
      </c>
      <c r="C77" s="107">
        <v>75725023.700000003</v>
      </c>
      <c r="D77" s="108" t="s">
        <v>12</v>
      </c>
      <c r="E77" s="102">
        <v>0</v>
      </c>
      <c r="F77" s="102">
        <v>0</v>
      </c>
      <c r="G77" s="107">
        <v>75725023.700000003</v>
      </c>
      <c r="H77" s="112">
        <v>-878464.6</v>
      </c>
    </row>
    <row r="78" spans="1:8" ht="20.100000000000001" customHeight="1">
      <c r="A78" s="92" t="s">
        <v>312</v>
      </c>
      <c r="B78" s="92" t="s">
        <v>311</v>
      </c>
      <c r="C78" s="102">
        <f t="shared" ref="C78:H78" si="3">SUM(C79:C80)</f>
        <v>75725023.700000003</v>
      </c>
      <c r="D78" s="102">
        <f t="shared" si="3"/>
        <v>0</v>
      </c>
      <c r="E78" s="102">
        <f t="shared" si="3"/>
        <v>0</v>
      </c>
      <c r="F78" s="102">
        <f t="shared" si="3"/>
        <v>0</v>
      </c>
      <c r="G78" s="102">
        <f t="shared" si="3"/>
        <v>75725023.700000003</v>
      </c>
      <c r="H78" s="102">
        <f t="shared" si="3"/>
        <v>8959.15</v>
      </c>
    </row>
    <row r="79" spans="1:8" ht="20.100000000000001" customHeight="1">
      <c r="A79" s="80" t="s">
        <v>313</v>
      </c>
      <c r="B79" s="80" t="s">
        <v>314</v>
      </c>
      <c r="C79" s="95">
        <v>75674782.829999998</v>
      </c>
      <c r="D79" s="96" t="s">
        <v>12</v>
      </c>
      <c r="E79" s="79">
        <v>0</v>
      </c>
      <c r="F79" s="79">
        <v>0</v>
      </c>
      <c r="G79" s="95">
        <v>75674782.829999998</v>
      </c>
      <c r="H79" s="79">
        <v>5804.91</v>
      </c>
    </row>
    <row r="80" spans="1:8" ht="20.100000000000001" customHeight="1">
      <c r="A80" s="80" t="s">
        <v>315</v>
      </c>
      <c r="B80" s="80" t="s">
        <v>316</v>
      </c>
      <c r="C80" s="95">
        <v>50240.87</v>
      </c>
      <c r="D80" s="96" t="s">
        <v>12</v>
      </c>
      <c r="E80" s="79">
        <v>0</v>
      </c>
      <c r="F80" s="79">
        <v>0</v>
      </c>
      <c r="G80" s="95">
        <v>50240.87</v>
      </c>
      <c r="H80" s="79">
        <v>3154.24</v>
      </c>
    </row>
    <row r="81" spans="1:8" ht="20.100000000000001" customHeight="1">
      <c r="A81" s="80"/>
      <c r="B81" s="92" t="s">
        <v>317</v>
      </c>
      <c r="C81" s="102">
        <v>355104.97</v>
      </c>
      <c r="D81" s="108" t="s">
        <v>12</v>
      </c>
      <c r="E81" s="102">
        <v>0</v>
      </c>
      <c r="F81" s="102">
        <v>0</v>
      </c>
      <c r="G81" s="102">
        <v>355104.97</v>
      </c>
      <c r="H81" s="102">
        <v>697.5</v>
      </c>
    </row>
    <row r="82" spans="1:8" ht="20.100000000000001" customHeight="1">
      <c r="A82" s="92" t="s">
        <v>318</v>
      </c>
      <c r="B82" s="92" t="s">
        <v>317</v>
      </c>
      <c r="C82" s="102">
        <f t="shared" ref="C82:H82" si="4">SUM(C83:C84)</f>
        <v>355104.97</v>
      </c>
      <c r="D82" s="102">
        <f t="shared" si="4"/>
        <v>0</v>
      </c>
      <c r="E82" s="102">
        <f t="shared" si="4"/>
        <v>0</v>
      </c>
      <c r="F82" s="102">
        <f t="shared" si="4"/>
        <v>0</v>
      </c>
      <c r="G82" s="102">
        <f t="shared" si="4"/>
        <v>355104.97</v>
      </c>
      <c r="H82" s="102">
        <f t="shared" si="4"/>
        <v>6160483.8200000003</v>
      </c>
    </row>
    <row r="83" spans="1:8" ht="20.100000000000001" customHeight="1">
      <c r="A83" s="83" t="s">
        <v>319</v>
      </c>
      <c r="B83" s="83" t="s">
        <v>320</v>
      </c>
      <c r="C83" s="94">
        <v>210715.42</v>
      </c>
      <c r="D83" s="93" t="s">
        <v>12</v>
      </c>
      <c r="E83" s="82">
        <v>0</v>
      </c>
      <c r="F83" s="82">
        <v>0</v>
      </c>
      <c r="G83" s="94">
        <v>210715.42</v>
      </c>
      <c r="H83" s="82">
        <v>3276008.72</v>
      </c>
    </row>
    <row r="84" spans="1:8" ht="20.100000000000001" customHeight="1">
      <c r="A84" s="80" t="s">
        <v>321</v>
      </c>
      <c r="B84" s="80" t="s">
        <v>322</v>
      </c>
      <c r="C84" s="95">
        <v>144389.54999999999</v>
      </c>
      <c r="D84" s="96" t="s">
        <v>12</v>
      </c>
      <c r="E84" s="79">
        <v>0</v>
      </c>
      <c r="F84" s="79">
        <v>0</v>
      </c>
      <c r="G84" s="95">
        <v>144389.54999999999</v>
      </c>
      <c r="H84" s="79">
        <v>2884475.1</v>
      </c>
    </row>
    <row r="85" spans="1:8" ht="20.100000000000001" customHeight="1">
      <c r="A85" s="92" t="s">
        <v>323</v>
      </c>
      <c r="B85" s="92" t="s">
        <v>324</v>
      </c>
      <c r="C85" s="107">
        <v>7383468.9100000001</v>
      </c>
      <c r="D85" s="108" t="s">
        <v>12</v>
      </c>
      <c r="E85" s="102">
        <v>0</v>
      </c>
      <c r="F85" s="102">
        <v>0</v>
      </c>
      <c r="G85" s="107">
        <v>7383468.9100000001</v>
      </c>
      <c r="H85" s="102">
        <v>2884475.1</v>
      </c>
    </row>
    <row r="86" spans="1:8" ht="20.100000000000001" customHeight="1">
      <c r="A86" s="80" t="s">
        <v>325</v>
      </c>
      <c r="B86" s="80" t="s">
        <v>326</v>
      </c>
      <c r="C86" s="95">
        <v>7383468.9100000001</v>
      </c>
      <c r="D86" s="96" t="s">
        <v>12</v>
      </c>
      <c r="E86" s="79">
        <v>0</v>
      </c>
      <c r="F86" s="79">
        <v>0</v>
      </c>
      <c r="G86" s="95">
        <v>7383468.9100000001</v>
      </c>
      <c r="H86" s="79">
        <v>31067.7</v>
      </c>
    </row>
    <row r="87" spans="1:8" ht="20.100000000000001" customHeight="1">
      <c r="A87" s="92" t="s">
        <v>327</v>
      </c>
      <c r="B87" s="92" t="s">
        <v>328</v>
      </c>
      <c r="C87" s="107">
        <v>876782.82</v>
      </c>
      <c r="D87" s="108" t="s">
        <v>12</v>
      </c>
      <c r="E87" s="102">
        <v>0</v>
      </c>
      <c r="F87" s="102">
        <v>0</v>
      </c>
      <c r="G87" s="107">
        <v>876782.82</v>
      </c>
      <c r="H87" s="102">
        <v>7000.51</v>
      </c>
    </row>
    <row r="88" spans="1:8" ht="20.100000000000001" customHeight="1">
      <c r="A88" s="80" t="s">
        <v>329</v>
      </c>
      <c r="B88" s="80" t="s">
        <v>330</v>
      </c>
      <c r="C88" s="95">
        <v>876782.82</v>
      </c>
      <c r="D88" s="97" t="s">
        <v>12</v>
      </c>
      <c r="E88" s="79">
        <v>0</v>
      </c>
      <c r="F88" s="79">
        <v>0</v>
      </c>
      <c r="G88" s="95">
        <v>876782.82</v>
      </c>
      <c r="H88" s="79">
        <v>0.46</v>
      </c>
    </row>
    <row r="89" spans="1:8" ht="20.100000000000001" customHeight="1">
      <c r="A89" s="80" t="s">
        <v>331</v>
      </c>
      <c r="B89" s="80" t="s">
        <v>332</v>
      </c>
      <c r="C89" s="95">
        <v>1274466</v>
      </c>
      <c r="D89" s="96" t="s">
        <v>12</v>
      </c>
      <c r="E89" s="79">
        <v>0</v>
      </c>
      <c r="F89" s="79">
        <v>31500</v>
      </c>
      <c r="G89" s="95">
        <v>1242966</v>
      </c>
      <c r="H89" s="79">
        <v>312956.75</v>
      </c>
    </row>
    <row r="90" spans="1:8" ht="20.100000000000001" customHeight="1">
      <c r="A90" s="92" t="s">
        <v>333</v>
      </c>
      <c r="B90" s="92" t="s">
        <v>334</v>
      </c>
      <c r="C90" s="107">
        <v>743608.15</v>
      </c>
      <c r="D90" s="108" t="s">
        <v>12</v>
      </c>
      <c r="E90" s="102">
        <v>0</v>
      </c>
      <c r="F90" s="102">
        <v>0</v>
      </c>
      <c r="G90" s="107">
        <v>743608.15</v>
      </c>
      <c r="H90" s="102">
        <v>40508.199999999997</v>
      </c>
    </row>
    <row r="91" spans="1:8" ht="20.100000000000001" customHeight="1">
      <c r="A91" s="83" t="s">
        <v>335</v>
      </c>
      <c r="B91" s="83" t="s">
        <v>336</v>
      </c>
      <c r="C91" s="94">
        <v>743608.15</v>
      </c>
      <c r="D91" s="93" t="s">
        <v>12</v>
      </c>
      <c r="E91" s="82">
        <v>0</v>
      </c>
      <c r="F91" s="82">
        <v>0</v>
      </c>
      <c r="G91" s="94">
        <v>743608.15</v>
      </c>
      <c r="H91" s="82">
        <v>745181.92</v>
      </c>
    </row>
    <row r="92" spans="1:8" ht="20.100000000000001" customHeight="1">
      <c r="A92" s="92" t="s">
        <v>337</v>
      </c>
      <c r="B92" s="92" t="s">
        <v>338</v>
      </c>
      <c r="C92" s="103" t="s">
        <v>12</v>
      </c>
      <c r="D92" s="102">
        <v>743608.15</v>
      </c>
      <c r="E92" s="102">
        <v>0</v>
      </c>
      <c r="F92" s="102">
        <v>0</v>
      </c>
      <c r="G92" s="103" t="s">
        <v>12</v>
      </c>
      <c r="H92" s="102">
        <v>464877.45</v>
      </c>
    </row>
    <row r="93" spans="1:8" ht="20.100000000000001" customHeight="1">
      <c r="A93" s="80" t="s">
        <v>339</v>
      </c>
      <c r="B93" s="80" t="s">
        <v>340</v>
      </c>
      <c r="C93" s="78" t="s">
        <v>12</v>
      </c>
      <c r="D93" s="79">
        <v>743608.15</v>
      </c>
      <c r="E93" s="79">
        <v>0</v>
      </c>
      <c r="F93" s="79">
        <v>0</v>
      </c>
      <c r="G93" s="78" t="s">
        <v>12</v>
      </c>
      <c r="H93" s="79">
        <v>208800</v>
      </c>
    </row>
    <row r="94" spans="1:8" ht="20.100000000000001" customHeight="1">
      <c r="A94" s="80"/>
      <c r="B94" s="100" t="s">
        <v>341</v>
      </c>
      <c r="C94" s="109">
        <v>1274466</v>
      </c>
      <c r="D94" s="113" t="s">
        <v>12</v>
      </c>
      <c r="E94" s="101">
        <v>0</v>
      </c>
      <c r="F94" s="101">
        <v>31500</v>
      </c>
      <c r="G94" s="109">
        <v>1242966</v>
      </c>
      <c r="H94" s="111">
        <v>-11364959.92</v>
      </c>
    </row>
    <row r="95" spans="1:8" ht="20.100000000000001" customHeight="1">
      <c r="A95" s="100" t="s">
        <v>342</v>
      </c>
      <c r="B95" s="100" t="s">
        <v>341</v>
      </c>
      <c r="C95" s="109">
        <f t="shared" ref="C95:H95" si="5">SUM(C96:C112)</f>
        <v>1242966</v>
      </c>
      <c r="D95" s="109">
        <f t="shared" si="5"/>
        <v>0</v>
      </c>
      <c r="E95" s="109">
        <f t="shared" si="5"/>
        <v>0</v>
      </c>
      <c r="F95" s="109">
        <f t="shared" si="5"/>
        <v>0</v>
      </c>
      <c r="G95" s="109">
        <f t="shared" si="5"/>
        <v>1242966</v>
      </c>
      <c r="H95" s="114">
        <f t="shared" si="5"/>
        <v>1667490645.0799999</v>
      </c>
    </row>
    <row r="96" spans="1:8" ht="20.100000000000001" customHeight="1">
      <c r="A96" s="80" t="s">
        <v>343</v>
      </c>
      <c r="B96" s="80" t="s">
        <v>344</v>
      </c>
      <c r="C96" s="95">
        <v>55000</v>
      </c>
      <c r="D96" s="97" t="s">
        <v>12</v>
      </c>
      <c r="E96" s="79">
        <v>0</v>
      </c>
      <c r="F96" s="79">
        <v>0</v>
      </c>
      <c r="G96" s="95">
        <v>55000</v>
      </c>
      <c r="H96" s="79">
        <v>0.06</v>
      </c>
    </row>
    <row r="97" spans="1:8" ht="20.100000000000001" customHeight="1">
      <c r="A97" s="80" t="s">
        <v>345</v>
      </c>
      <c r="B97" s="80" t="s">
        <v>346</v>
      </c>
      <c r="C97" s="95">
        <v>76000</v>
      </c>
      <c r="D97" s="96" t="s">
        <v>12</v>
      </c>
      <c r="E97" s="79">
        <v>0</v>
      </c>
      <c r="F97" s="79">
        <v>0</v>
      </c>
      <c r="G97" s="95">
        <v>76000</v>
      </c>
      <c r="H97" s="84">
        <v>-39.29</v>
      </c>
    </row>
    <row r="98" spans="1:8" ht="20.100000000000001" customHeight="1">
      <c r="A98" s="80" t="s">
        <v>347</v>
      </c>
      <c r="B98" s="80" t="s">
        <v>348</v>
      </c>
      <c r="C98" s="95">
        <v>29000</v>
      </c>
      <c r="D98" s="96" t="s">
        <v>12</v>
      </c>
      <c r="E98" s="79">
        <v>0</v>
      </c>
      <c r="F98" s="79">
        <v>0</v>
      </c>
      <c r="G98" s="95">
        <v>29000</v>
      </c>
      <c r="H98" s="84">
        <v>-1924321.72</v>
      </c>
    </row>
    <row r="99" spans="1:8" ht="20.100000000000001" customHeight="1">
      <c r="A99" s="80" t="s">
        <v>349</v>
      </c>
      <c r="B99" s="80" t="s">
        <v>350</v>
      </c>
      <c r="C99" s="95">
        <v>26741</v>
      </c>
      <c r="D99" s="96" t="s">
        <v>12</v>
      </c>
      <c r="E99" s="79">
        <v>0</v>
      </c>
      <c r="F99" s="79">
        <v>0</v>
      </c>
      <c r="G99" s="95">
        <v>26741</v>
      </c>
      <c r="H99" s="79">
        <v>17350.79</v>
      </c>
    </row>
    <row r="100" spans="1:8" ht="20.100000000000001" customHeight="1">
      <c r="A100" s="80" t="s">
        <v>351</v>
      </c>
      <c r="B100" s="80" t="s">
        <v>352</v>
      </c>
      <c r="C100" s="95">
        <v>65000</v>
      </c>
      <c r="D100" s="97" t="s">
        <v>12</v>
      </c>
      <c r="E100" s="79">
        <v>0</v>
      </c>
      <c r="F100" s="79">
        <v>0</v>
      </c>
      <c r="G100" s="95">
        <v>65000</v>
      </c>
      <c r="H100" s="84">
        <v>-3838412.86</v>
      </c>
    </row>
    <row r="101" spans="1:8" ht="20.100000000000001" customHeight="1">
      <c r="A101" s="80" t="s">
        <v>353</v>
      </c>
      <c r="B101" s="80" t="s">
        <v>354</v>
      </c>
      <c r="C101" s="95">
        <v>30000</v>
      </c>
      <c r="D101" s="97" t="s">
        <v>12</v>
      </c>
      <c r="E101" s="79">
        <v>0</v>
      </c>
      <c r="F101" s="79">
        <v>0</v>
      </c>
      <c r="G101" s="95">
        <v>30000</v>
      </c>
      <c r="H101" s="84">
        <v>-6465822.2999999998</v>
      </c>
    </row>
    <row r="102" spans="1:8" ht="20.100000000000001" customHeight="1">
      <c r="A102" s="83" t="s">
        <v>355</v>
      </c>
      <c r="B102" s="83" t="s">
        <v>356</v>
      </c>
      <c r="C102" s="94">
        <v>1128</v>
      </c>
      <c r="D102" s="93" t="s">
        <v>12</v>
      </c>
      <c r="E102" s="82">
        <v>0</v>
      </c>
      <c r="F102" s="82">
        <v>0</v>
      </c>
      <c r="G102" s="94">
        <v>1128</v>
      </c>
      <c r="H102" s="82">
        <v>992213.1</v>
      </c>
    </row>
    <row r="103" spans="1:8" ht="20.100000000000001" customHeight="1">
      <c r="A103" s="80" t="s">
        <v>357</v>
      </c>
      <c r="B103" s="80" t="s">
        <v>358</v>
      </c>
      <c r="C103" s="95">
        <v>2410</v>
      </c>
      <c r="D103" s="96" t="s">
        <v>12</v>
      </c>
      <c r="E103" s="79">
        <v>0</v>
      </c>
      <c r="F103" s="79">
        <v>0</v>
      </c>
      <c r="G103" s="95">
        <v>2410</v>
      </c>
      <c r="H103" s="79">
        <v>2233.5</v>
      </c>
    </row>
    <row r="104" spans="1:8" ht="20.100000000000001" customHeight="1">
      <c r="A104" s="80" t="s">
        <v>359</v>
      </c>
      <c r="B104" s="80" t="s">
        <v>360</v>
      </c>
      <c r="C104" s="95">
        <v>-100</v>
      </c>
      <c r="D104" s="96" t="s">
        <v>12</v>
      </c>
      <c r="E104" s="79">
        <v>0</v>
      </c>
      <c r="F104" s="79">
        <v>0</v>
      </c>
      <c r="G104" s="95">
        <v>-100</v>
      </c>
      <c r="H104" s="79">
        <v>2233.5</v>
      </c>
    </row>
    <row r="105" spans="1:8" ht="20.100000000000001" customHeight="1">
      <c r="A105" s="80" t="s">
        <v>361</v>
      </c>
      <c r="B105" s="80" t="s">
        <v>362</v>
      </c>
      <c r="C105" s="95">
        <v>9760</v>
      </c>
      <c r="D105" s="96" t="s">
        <v>12</v>
      </c>
      <c r="E105" s="79">
        <v>0</v>
      </c>
      <c r="F105" s="79">
        <v>0</v>
      </c>
      <c r="G105" s="95">
        <v>9760</v>
      </c>
      <c r="H105" s="79">
        <v>6</v>
      </c>
    </row>
    <row r="106" spans="1:8" ht="20.100000000000001" customHeight="1">
      <c r="A106" s="80" t="s">
        <v>363</v>
      </c>
      <c r="B106" s="80" t="s">
        <v>364</v>
      </c>
      <c r="C106" s="95">
        <v>85000</v>
      </c>
      <c r="D106" s="96" t="s">
        <v>12</v>
      </c>
      <c r="E106" s="79">
        <v>0</v>
      </c>
      <c r="F106" s="79">
        <v>0</v>
      </c>
      <c r="G106" s="95">
        <v>85000</v>
      </c>
      <c r="H106" s="79">
        <v>6</v>
      </c>
    </row>
    <row r="107" spans="1:8" ht="20.100000000000001" customHeight="1">
      <c r="A107" s="80" t="s">
        <v>365</v>
      </c>
      <c r="B107" s="80" t="s">
        <v>366</v>
      </c>
      <c r="C107" s="95">
        <v>220000</v>
      </c>
      <c r="D107" s="96" t="s">
        <v>12</v>
      </c>
      <c r="E107" s="79">
        <v>0</v>
      </c>
      <c r="F107" s="79">
        <v>0</v>
      </c>
      <c r="G107" s="95">
        <v>220000</v>
      </c>
      <c r="H107" s="79">
        <v>3200</v>
      </c>
    </row>
    <row r="108" spans="1:8" ht="20.100000000000001" customHeight="1">
      <c r="A108" s="80" t="s">
        <v>367</v>
      </c>
      <c r="B108" s="80" t="s">
        <v>368</v>
      </c>
      <c r="C108" s="95">
        <v>70000</v>
      </c>
      <c r="D108" s="96" t="s">
        <v>12</v>
      </c>
      <c r="E108" s="79">
        <v>0</v>
      </c>
      <c r="F108" s="79">
        <v>0</v>
      </c>
      <c r="G108" s="95">
        <v>70000</v>
      </c>
      <c r="H108" s="79">
        <v>730137636.75999999</v>
      </c>
    </row>
    <row r="109" spans="1:8" ht="20.100000000000001" customHeight="1">
      <c r="A109" s="83" t="s">
        <v>369</v>
      </c>
      <c r="B109" s="83" t="s">
        <v>370</v>
      </c>
      <c r="C109" s="94">
        <v>390000</v>
      </c>
      <c r="D109" s="93" t="s">
        <v>12</v>
      </c>
      <c r="E109" s="82">
        <v>0</v>
      </c>
      <c r="F109" s="82">
        <v>0</v>
      </c>
      <c r="G109" s="94">
        <v>390000</v>
      </c>
      <c r="H109" s="82">
        <v>729046446.08000004</v>
      </c>
    </row>
    <row r="110" spans="1:8" ht="20.100000000000001" customHeight="1">
      <c r="A110" s="80" t="s">
        <v>371</v>
      </c>
      <c r="B110" s="80" t="s">
        <v>372</v>
      </c>
      <c r="C110" s="95">
        <v>130000</v>
      </c>
      <c r="D110" s="96" t="s">
        <v>12</v>
      </c>
      <c r="E110" s="79">
        <v>0</v>
      </c>
      <c r="F110" s="79">
        <v>0</v>
      </c>
      <c r="G110" s="95">
        <v>130000</v>
      </c>
      <c r="H110" s="79">
        <v>73920259.030000001</v>
      </c>
    </row>
    <row r="111" spans="1:8" ht="20.100000000000001" customHeight="1">
      <c r="A111" s="80" t="s">
        <v>373</v>
      </c>
      <c r="B111" s="80" t="s">
        <v>374</v>
      </c>
      <c r="C111" s="95">
        <v>3027</v>
      </c>
      <c r="D111" s="96" t="s">
        <v>12</v>
      </c>
      <c r="E111" s="79">
        <v>0</v>
      </c>
      <c r="F111" s="79">
        <v>0</v>
      </c>
      <c r="G111" s="95">
        <v>3027</v>
      </c>
      <c r="H111" s="79">
        <v>144506465.75</v>
      </c>
    </row>
    <row r="112" spans="1:8" ht="20.100000000000001" customHeight="1">
      <c r="A112" s="83" t="s">
        <v>375</v>
      </c>
      <c r="B112" s="83" t="s">
        <v>376</v>
      </c>
      <c r="C112" s="94">
        <v>50000</v>
      </c>
      <c r="D112" s="93" t="s">
        <v>12</v>
      </c>
      <c r="E112" s="82">
        <v>0</v>
      </c>
      <c r="F112" s="82">
        <v>0</v>
      </c>
      <c r="G112" s="94">
        <v>50000</v>
      </c>
      <c r="H112" s="82">
        <v>1091190.68</v>
      </c>
    </row>
    <row r="113" spans="1:9" ht="20.100000000000001" customHeight="1">
      <c r="A113" s="83"/>
      <c r="B113" s="83"/>
      <c r="C113" s="94"/>
      <c r="D113" s="93"/>
      <c r="E113" s="82"/>
      <c r="F113" s="82"/>
      <c r="G113" s="94"/>
      <c r="H113" s="82"/>
    </row>
    <row r="114" spans="1:9" ht="20.100000000000001" customHeight="1">
      <c r="A114" s="92" t="s">
        <v>377</v>
      </c>
      <c r="B114" s="92" t="s">
        <v>378</v>
      </c>
      <c r="C114" s="107">
        <v>45533.24</v>
      </c>
      <c r="D114" s="108" t="s">
        <v>12</v>
      </c>
      <c r="E114" s="102">
        <v>0</v>
      </c>
      <c r="F114" s="102">
        <v>0</v>
      </c>
      <c r="G114" s="107">
        <v>45533.24</v>
      </c>
      <c r="H114" s="102">
        <v>1091190.68</v>
      </c>
    </row>
    <row r="115" spans="1:9" ht="20.100000000000001" customHeight="1">
      <c r="A115" s="80" t="s">
        <v>379</v>
      </c>
      <c r="B115" s="80" t="s">
        <v>380</v>
      </c>
      <c r="C115" s="79">
        <v>45533.24</v>
      </c>
      <c r="D115" s="78" t="s">
        <v>12</v>
      </c>
      <c r="E115" s="79">
        <v>0</v>
      </c>
      <c r="F115" s="79">
        <v>0</v>
      </c>
      <c r="G115" s="79">
        <v>45533.24</v>
      </c>
      <c r="H115" s="78" t="s">
        <v>12</v>
      </c>
    </row>
    <row r="116" spans="1:9" ht="20.100000000000001" customHeight="1">
      <c r="A116" s="80"/>
      <c r="B116" s="80"/>
      <c r="C116" s="79"/>
      <c r="D116" s="78"/>
      <c r="E116" s="79"/>
      <c r="F116" s="79"/>
      <c r="G116" s="79"/>
      <c r="H116" s="78"/>
    </row>
    <row r="117" spans="1:9" ht="20.100000000000001" customHeight="1">
      <c r="A117" s="100" t="s">
        <v>381</v>
      </c>
      <c r="B117" s="100" t="s">
        <v>382</v>
      </c>
      <c r="C117" s="110" t="s">
        <v>12</v>
      </c>
      <c r="D117" s="109">
        <v>45533.24</v>
      </c>
      <c r="E117" s="101">
        <v>0</v>
      </c>
      <c r="F117" s="101">
        <v>0</v>
      </c>
      <c r="G117" s="110" t="s">
        <v>12</v>
      </c>
      <c r="H117" s="115"/>
      <c r="I117" s="76">
        <v>1000</v>
      </c>
    </row>
    <row r="118" spans="1:9" ht="20.100000000000001" customHeight="1">
      <c r="A118" s="80" t="s">
        <v>383</v>
      </c>
      <c r="B118" s="92" t="s">
        <v>384</v>
      </c>
      <c r="C118" s="96" t="s">
        <v>12</v>
      </c>
      <c r="D118" s="95">
        <v>45533.24</v>
      </c>
      <c r="E118" s="79">
        <v>0</v>
      </c>
      <c r="F118" s="79">
        <v>0</v>
      </c>
      <c r="G118" s="96" t="s">
        <v>12</v>
      </c>
      <c r="H118" s="78" t="s">
        <v>12</v>
      </c>
    </row>
    <row r="119" spans="1:9" ht="20.100000000000001" customHeight="1">
      <c r="A119" s="96"/>
      <c r="B119" s="96"/>
      <c r="C119" s="96"/>
      <c r="D119" s="95"/>
      <c r="E119" s="79"/>
      <c r="F119" s="79"/>
      <c r="G119" s="96"/>
      <c r="H119" s="78"/>
    </row>
    <row r="120" spans="1:9" ht="20.100000000000001" customHeight="1">
      <c r="A120" s="80" t="s">
        <v>385</v>
      </c>
      <c r="B120" s="80" t="s">
        <v>386</v>
      </c>
      <c r="C120" s="96" t="s">
        <v>12</v>
      </c>
      <c r="D120" s="95">
        <v>9349941.1999999993</v>
      </c>
      <c r="E120" s="79">
        <v>30062345.859999999</v>
      </c>
      <c r="F120" s="79">
        <v>37297070.280000001</v>
      </c>
      <c r="G120" s="96" t="s">
        <v>12</v>
      </c>
      <c r="H120" s="78" t="s">
        <v>12</v>
      </c>
    </row>
    <row r="121" spans="1:9" ht="20.100000000000001" customHeight="1">
      <c r="A121" s="80" t="s">
        <v>387</v>
      </c>
      <c r="B121" s="80" t="s">
        <v>388</v>
      </c>
      <c r="C121" s="96" t="s">
        <v>12</v>
      </c>
      <c r="D121" s="95">
        <v>9349941.1999999993</v>
      </c>
      <c r="E121" s="79">
        <v>30062345.859999999</v>
      </c>
      <c r="F121" s="79">
        <v>37297070.280000001</v>
      </c>
      <c r="G121" s="96" t="s">
        <v>12</v>
      </c>
      <c r="H121" s="78" t="s">
        <v>12</v>
      </c>
    </row>
    <row r="122" spans="1:9" ht="20.100000000000001" customHeight="1">
      <c r="A122" s="80"/>
      <c r="B122" s="92" t="s">
        <v>389</v>
      </c>
      <c r="C122" s="108">
        <v>0</v>
      </c>
      <c r="D122" s="107">
        <v>148634.28</v>
      </c>
      <c r="E122" s="102" t="s">
        <v>12</v>
      </c>
      <c r="F122" s="102">
        <v>148634.29</v>
      </c>
      <c r="G122" s="108" t="s">
        <v>12</v>
      </c>
      <c r="H122" s="103" t="s">
        <v>12</v>
      </c>
      <c r="I122" s="120"/>
    </row>
    <row r="123" spans="1:9" ht="20.100000000000001" customHeight="1">
      <c r="A123" s="92" t="s">
        <v>390</v>
      </c>
      <c r="B123" s="92" t="s">
        <v>389</v>
      </c>
      <c r="C123" s="108" t="s">
        <v>12</v>
      </c>
      <c r="D123" s="107">
        <v>3090907.36</v>
      </c>
      <c r="E123" s="102">
        <v>5949153.7400000002</v>
      </c>
      <c r="F123" s="102">
        <v>2906613.49</v>
      </c>
      <c r="G123" s="108" t="s">
        <v>12</v>
      </c>
      <c r="H123" s="103" t="s">
        <v>12</v>
      </c>
    </row>
    <row r="124" spans="1:9" ht="20.100000000000001" customHeight="1">
      <c r="A124" s="80" t="s">
        <v>391</v>
      </c>
      <c r="B124" s="80" t="s">
        <v>392</v>
      </c>
      <c r="C124" s="96" t="s">
        <v>12</v>
      </c>
      <c r="D124" s="95">
        <v>446.58</v>
      </c>
      <c r="E124" s="79">
        <v>0</v>
      </c>
      <c r="F124" s="79">
        <v>0</v>
      </c>
      <c r="G124" s="96" t="s">
        <v>12</v>
      </c>
      <c r="H124" s="78" t="s">
        <v>12</v>
      </c>
    </row>
    <row r="125" spans="1:9" ht="20.100000000000001" customHeight="1">
      <c r="A125" s="80" t="s">
        <v>393</v>
      </c>
      <c r="B125" s="80" t="s">
        <v>394</v>
      </c>
      <c r="C125" s="96" t="s">
        <v>12</v>
      </c>
      <c r="D125" s="95">
        <v>0</v>
      </c>
      <c r="E125" s="79">
        <v>0</v>
      </c>
      <c r="F125" s="79">
        <v>21.25</v>
      </c>
      <c r="G125" s="96" t="s">
        <v>12</v>
      </c>
      <c r="H125" s="78" t="s">
        <v>12</v>
      </c>
    </row>
    <row r="126" spans="1:9" ht="20.100000000000001" customHeight="1">
      <c r="A126" s="80" t="s">
        <v>395</v>
      </c>
      <c r="B126" s="80" t="s">
        <v>396</v>
      </c>
      <c r="C126" s="96" t="s">
        <v>12</v>
      </c>
      <c r="D126" s="95">
        <v>0</v>
      </c>
      <c r="E126" s="79">
        <v>0</v>
      </c>
      <c r="F126" s="79">
        <v>0.18</v>
      </c>
      <c r="G126" s="96" t="s">
        <v>12</v>
      </c>
      <c r="H126" s="78" t="s">
        <v>12</v>
      </c>
    </row>
    <row r="127" spans="1:9" ht="20.100000000000001" customHeight="1">
      <c r="A127" s="80" t="s">
        <v>397</v>
      </c>
      <c r="B127" s="80" t="s">
        <v>398</v>
      </c>
      <c r="C127" s="96" t="s">
        <v>12</v>
      </c>
      <c r="D127" s="95">
        <v>3074620.46</v>
      </c>
      <c r="E127" s="79">
        <v>5941383.3399999999</v>
      </c>
      <c r="F127" s="79">
        <v>2903810.31</v>
      </c>
      <c r="G127" s="96" t="s">
        <v>12</v>
      </c>
      <c r="H127" s="78" t="s">
        <v>12</v>
      </c>
    </row>
    <row r="128" spans="1:9" ht="20.100000000000001" customHeight="1">
      <c r="A128" s="80" t="s">
        <v>399</v>
      </c>
      <c r="B128" s="80" t="s">
        <v>400</v>
      </c>
      <c r="C128" s="96" t="s">
        <v>12</v>
      </c>
      <c r="D128" s="95">
        <v>37047.43</v>
      </c>
      <c r="E128" s="79">
        <v>0</v>
      </c>
      <c r="F128" s="79">
        <v>0</v>
      </c>
      <c r="G128" s="96" t="s">
        <v>12</v>
      </c>
      <c r="H128" s="78" t="s">
        <v>12</v>
      </c>
    </row>
    <row r="129" spans="1:9" ht="20.100000000000001" customHeight="1">
      <c r="A129" s="80" t="s">
        <v>401</v>
      </c>
      <c r="B129" s="80" t="s">
        <v>402</v>
      </c>
      <c r="C129" s="96" t="s">
        <v>12</v>
      </c>
      <c r="D129" s="95">
        <v>4527.8</v>
      </c>
      <c r="E129" s="79">
        <v>0</v>
      </c>
      <c r="F129" s="79">
        <v>0</v>
      </c>
      <c r="G129" s="96" t="s">
        <v>12</v>
      </c>
      <c r="H129" s="78" t="s">
        <v>12</v>
      </c>
    </row>
    <row r="130" spans="1:9" ht="20.100000000000001" customHeight="1">
      <c r="A130" s="80"/>
      <c r="B130" s="80"/>
      <c r="C130" s="96"/>
      <c r="D130" s="95"/>
      <c r="E130" s="79"/>
      <c r="F130" s="79"/>
      <c r="G130" s="96"/>
      <c r="H130" s="78"/>
    </row>
    <row r="131" spans="1:9" ht="20.100000000000001" customHeight="1">
      <c r="A131" s="80" t="s">
        <v>403</v>
      </c>
      <c r="B131" s="80" t="s">
        <v>404</v>
      </c>
      <c r="C131" s="96" t="s">
        <v>12</v>
      </c>
      <c r="D131" s="95">
        <v>182.2</v>
      </c>
      <c r="E131" s="79">
        <v>0</v>
      </c>
      <c r="F131" s="79">
        <v>0</v>
      </c>
      <c r="G131" s="96" t="s">
        <v>12</v>
      </c>
      <c r="H131" s="78" t="s">
        <v>12</v>
      </c>
    </row>
    <row r="132" spans="1:9" ht="20.100000000000001" customHeight="1">
      <c r="A132" s="80" t="s">
        <v>405</v>
      </c>
      <c r="B132" s="80" t="s">
        <v>406</v>
      </c>
      <c r="C132" s="96" t="s">
        <v>12</v>
      </c>
      <c r="D132" s="95">
        <v>1927.93</v>
      </c>
      <c r="E132" s="79">
        <v>0</v>
      </c>
      <c r="F132" s="79">
        <v>0</v>
      </c>
      <c r="G132" s="96" t="s">
        <v>12</v>
      </c>
      <c r="H132" s="78" t="s">
        <v>12</v>
      </c>
    </row>
    <row r="133" spans="1:9" ht="20.100000000000001" customHeight="1">
      <c r="A133" s="80" t="s">
        <v>407</v>
      </c>
      <c r="B133" s="92" t="s">
        <v>408</v>
      </c>
      <c r="C133" s="96" t="s">
        <v>12</v>
      </c>
      <c r="D133" s="95">
        <v>697.5</v>
      </c>
      <c r="E133" s="79">
        <v>0</v>
      </c>
      <c r="F133" s="79">
        <v>0</v>
      </c>
      <c r="G133" s="96" t="s">
        <v>12</v>
      </c>
      <c r="H133" s="78"/>
      <c r="I133" s="76">
        <v>2000</v>
      </c>
    </row>
    <row r="134" spans="1:9" ht="20.100000000000001" customHeight="1">
      <c r="A134" s="80" t="s">
        <v>409</v>
      </c>
      <c r="B134" s="80" t="s">
        <v>410</v>
      </c>
      <c r="C134" s="96" t="s">
        <v>12</v>
      </c>
      <c r="D134" s="95">
        <v>49.06</v>
      </c>
      <c r="E134" s="79">
        <v>0</v>
      </c>
      <c r="F134" s="79">
        <v>0</v>
      </c>
      <c r="G134" s="96" t="s">
        <v>12</v>
      </c>
      <c r="H134" s="78" t="s">
        <v>12</v>
      </c>
    </row>
    <row r="135" spans="1:9" ht="20.100000000000001" customHeight="1">
      <c r="A135" s="80" t="s">
        <v>411</v>
      </c>
      <c r="B135" s="80" t="s">
        <v>412</v>
      </c>
      <c r="C135" s="96" t="s">
        <v>12</v>
      </c>
      <c r="D135" s="95">
        <v>543</v>
      </c>
      <c r="E135" s="79">
        <v>0</v>
      </c>
      <c r="F135" s="79">
        <v>0</v>
      </c>
      <c r="G135" s="96" t="s">
        <v>12</v>
      </c>
      <c r="H135" s="78" t="s">
        <v>12</v>
      </c>
    </row>
    <row r="136" spans="1:9" ht="20.100000000000001" customHeight="1">
      <c r="A136" s="80" t="s">
        <v>413</v>
      </c>
      <c r="B136" s="80" t="s">
        <v>414</v>
      </c>
      <c r="C136" s="96" t="s">
        <v>12</v>
      </c>
      <c r="D136" s="95">
        <v>0</v>
      </c>
      <c r="E136" s="79">
        <v>0</v>
      </c>
      <c r="F136" s="79">
        <v>2398.91</v>
      </c>
      <c r="G136" s="96" t="s">
        <v>12</v>
      </c>
      <c r="H136" s="78" t="s">
        <v>12</v>
      </c>
    </row>
    <row r="137" spans="1:9" ht="20.100000000000001" customHeight="1">
      <c r="A137" s="80" t="s">
        <v>415</v>
      </c>
      <c r="B137" s="80" t="s">
        <v>416</v>
      </c>
      <c r="C137" s="96" t="s">
        <v>12</v>
      </c>
      <c r="D137" s="95">
        <v>0</v>
      </c>
      <c r="E137" s="79">
        <v>0</v>
      </c>
      <c r="F137" s="79">
        <v>106</v>
      </c>
      <c r="G137" s="96" t="s">
        <v>12</v>
      </c>
      <c r="H137" s="78" t="s">
        <v>12</v>
      </c>
    </row>
    <row r="138" spans="1:9" ht="20.100000000000001" customHeight="1">
      <c r="A138" s="80" t="s">
        <v>417</v>
      </c>
      <c r="B138" s="80" t="s">
        <v>418</v>
      </c>
      <c r="C138" s="96" t="s">
        <v>12</v>
      </c>
      <c r="D138" s="95">
        <v>142.43</v>
      </c>
      <c r="E138" s="79">
        <v>0</v>
      </c>
      <c r="F138" s="79">
        <v>0</v>
      </c>
      <c r="G138" s="96" t="s">
        <v>12</v>
      </c>
      <c r="H138" s="78" t="s">
        <v>12</v>
      </c>
    </row>
    <row r="139" spans="1:9" ht="20.100000000000001" customHeight="1">
      <c r="A139" s="80" t="s">
        <v>419</v>
      </c>
      <c r="B139" s="80" t="s">
        <v>420</v>
      </c>
      <c r="C139" s="96" t="s">
        <v>12</v>
      </c>
      <c r="D139" s="95">
        <v>0</v>
      </c>
      <c r="E139" s="79">
        <v>0</v>
      </c>
      <c r="F139" s="79">
        <v>276.83999999999997</v>
      </c>
      <c r="G139" s="96" t="s">
        <v>12</v>
      </c>
      <c r="H139" s="78" t="s">
        <v>12</v>
      </c>
    </row>
    <row r="140" spans="1:9" ht="20.100000000000001" customHeight="1">
      <c r="A140" s="80"/>
      <c r="B140" s="92" t="s">
        <v>421</v>
      </c>
      <c r="C140" s="108" t="s">
        <v>12</v>
      </c>
      <c r="D140" s="107">
        <v>4854051.62</v>
      </c>
      <c r="E140" s="102">
        <v>4872212.3499999996</v>
      </c>
      <c r="F140" s="102">
        <v>3911358.69</v>
      </c>
      <c r="G140" s="108" t="s">
        <v>12</v>
      </c>
      <c r="H140" s="103" t="s">
        <v>12</v>
      </c>
    </row>
    <row r="141" spans="1:9" ht="20.100000000000001" customHeight="1">
      <c r="A141" s="92" t="s">
        <v>422</v>
      </c>
      <c r="B141" s="92" t="s">
        <v>421</v>
      </c>
      <c r="C141" s="108" t="s">
        <v>12</v>
      </c>
      <c r="D141" s="107">
        <f>SUM(D143:D148)</f>
        <v>4854051.6199999992</v>
      </c>
      <c r="E141" s="102">
        <f>SUM(E143:E148)</f>
        <v>4872212.3499999996</v>
      </c>
      <c r="F141" s="102">
        <f>SUM(F143:F148)</f>
        <v>3911358.69</v>
      </c>
      <c r="G141" s="102">
        <f>SUM(G143:G148)</f>
        <v>0</v>
      </c>
      <c r="H141" s="102">
        <f>SUM(H143:H148)</f>
        <v>0</v>
      </c>
    </row>
    <row r="142" spans="1:9" ht="20.100000000000001" customHeight="1">
      <c r="A142" s="80" t="s">
        <v>423</v>
      </c>
      <c r="B142" s="80" t="s">
        <v>424</v>
      </c>
      <c r="C142" s="96" t="s">
        <v>12</v>
      </c>
      <c r="D142" s="95">
        <v>4220866.0199999996</v>
      </c>
      <c r="E142" s="79">
        <v>3879303</v>
      </c>
      <c r="F142" s="79">
        <v>2666905.52</v>
      </c>
      <c r="G142" s="96" t="s">
        <v>12</v>
      </c>
      <c r="H142" s="78" t="s">
        <v>12</v>
      </c>
    </row>
    <row r="143" spans="1:9" ht="20.100000000000001" customHeight="1">
      <c r="A143" s="80" t="s">
        <v>425</v>
      </c>
      <c r="B143" s="92" t="s">
        <v>426</v>
      </c>
      <c r="C143" s="96" t="s">
        <v>12</v>
      </c>
      <c r="D143" s="95">
        <v>4220866.0199999996</v>
      </c>
      <c r="E143" s="79">
        <v>3879303</v>
      </c>
      <c r="F143" s="79">
        <v>2666905.52</v>
      </c>
      <c r="G143" s="96" t="s">
        <v>12</v>
      </c>
      <c r="H143" s="78" t="s">
        <v>12</v>
      </c>
      <c r="I143" s="76">
        <v>3000</v>
      </c>
    </row>
    <row r="144" spans="1:9" ht="20.100000000000001" customHeight="1">
      <c r="A144" s="80" t="s">
        <v>427</v>
      </c>
      <c r="B144" s="80" t="s">
        <v>428</v>
      </c>
      <c r="C144" s="96" t="s">
        <v>12</v>
      </c>
      <c r="D144" s="95">
        <v>32895.699999999997</v>
      </c>
      <c r="E144" s="79">
        <v>32897</v>
      </c>
      <c r="F144" s="79">
        <v>29747.5</v>
      </c>
      <c r="G144" s="96" t="s">
        <v>12</v>
      </c>
      <c r="H144" s="78" t="s">
        <v>12</v>
      </c>
      <c r="I144" s="76">
        <v>3000</v>
      </c>
    </row>
    <row r="145" spans="1:9" ht="20.100000000000001" customHeight="1">
      <c r="A145" s="80" t="s">
        <v>429</v>
      </c>
      <c r="B145" s="80" t="s">
        <v>430</v>
      </c>
      <c r="C145" s="96" t="s">
        <v>12</v>
      </c>
      <c r="D145" s="95">
        <v>8970.31</v>
      </c>
      <c r="E145" s="79">
        <v>5470</v>
      </c>
      <c r="F145" s="79">
        <v>13705.5</v>
      </c>
      <c r="G145" s="96" t="s">
        <v>12</v>
      </c>
      <c r="H145" s="78" t="s">
        <v>12</v>
      </c>
      <c r="I145" s="76">
        <v>3000</v>
      </c>
    </row>
    <row r="146" spans="1:9" ht="20.100000000000001" customHeight="1">
      <c r="A146" s="80" t="s">
        <v>431</v>
      </c>
      <c r="B146" s="80" t="s">
        <v>432</v>
      </c>
      <c r="C146" s="96" t="s">
        <v>12</v>
      </c>
      <c r="D146" s="95">
        <v>0.45</v>
      </c>
      <c r="E146" s="79">
        <v>366856.33</v>
      </c>
      <c r="F146" s="79">
        <v>366856.32</v>
      </c>
      <c r="G146" s="96" t="s">
        <v>12</v>
      </c>
      <c r="H146" s="78" t="s">
        <v>12</v>
      </c>
      <c r="I146" s="76">
        <v>3000</v>
      </c>
    </row>
    <row r="147" spans="1:9" ht="20.100000000000001" customHeight="1">
      <c r="A147" s="80" t="s">
        <v>433</v>
      </c>
      <c r="B147" s="80" t="s">
        <v>434</v>
      </c>
      <c r="C147" s="96" t="s">
        <v>12</v>
      </c>
      <c r="D147" s="95">
        <v>546761.01</v>
      </c>
      <c r="E147" s="79">
        <v>546761.02</v>
      </c>
      <c r="F147" s="79">
        <v>787793.88</v>
      </c>
      <c r="G147" s="96" t="s">
        <v>12</v>
      </c>
      <c r="H147" s="78" t="s">
        <v>12</v>
      </c>
      <c r="I147" s="76">
        <v>3000</v>
      </c>
    </row>
    <row r="148" spans="1:9" ht="20.100000000000001" customHeight="1">
      <c r="A148" s="80" t="s">
        <v>435</v>
      </c>
      <c r="B148" s="80" t="s">
        <v>436</v>
      </c>
      <c r="C148" s="96" t="s">
        <v>12</v>
      </c>
      <c r="D148" s="95">
        <v>44558.13</v>
      </c>
      <c r="E148" s="79">
        <v>40925</v>
      </c>
      <c r="F148" s="79">
        <v>46349.97</v>
      </c>
      <c r="G148" s="96" t="s">
        <v>12</v>
      </c>
      <c r="H148" s="78" t="s">
        <v>12</v>
      </c>
      <c r="I148" s="76">
        <v>3000</v>
      </c>
    </row>
    <row r="149" spans="1:9" ht="20.100000000000001" customHeight="1">
      <c r="A149" s="80"/>
      <c r="B149" s="92" t="s">
        <v>437</v>
      </c>
      <c r="C149" s="108" t="s">
        <v>12</v>
      </c>
      <c r="D149" s="107">
        <v>141104.47</v>
      </c>
      <c r="E149" s="102">
        <v>11638344.720000001</v>
      </c>
      <c r="F149" s="102">
        <v>13292965.060000001</v>
      </c>
      <c r="G149" s="108" t="s">
        <v>12</v>
      </c>
      <c r="H149" s="103" t="s">
        <v>12</v>
      </c>
    </row>
    <row r="150" spans="1:9" ht="20.100000000000001" customHeight="1">
      <c r="A150" s="92" t="s">
        <v>438</v>
      </c>
      <c r="B150" s="92" t="s">
        <v>437</v>
      </c>
      <c r="C150" s="108" t="s">
        <v>12</v>
      </c>
      <c r="D150" s="107">
        <f>SUM(D151:D172)</f>
        <v>141104.47</v>
      </c>
      <c r="E150" s="102">
        <f>SUM(E151:E172)</f>
        <v>778960.32000000007</v>
      </c>
      <c r="F150" s="102">
        <f>SUM(F151:F172)</f>
        <v>2433580.6599999997</v>
      </c>
      <c r="G150" s="102">
        <f>SUM(G151:G172)</f>
        <v>0</v>
      </c>
      <c r="H150" s="102">
        <f>SUM(H151:H172)</f>
        <v>0</v>
      </c>
    </row>
    <row r="151" spans="1:9" ht="20.100000000000001" customHeight="1">
      <c r="A151" s="80" t="s">
        <v>439</v>
      </c>
      <c r="B151" s="80" t="s">
        <v>440</v>
      </c>
      <c r="C151" s="96" t="s">
        <v>12</v>
      </c>
      <c r="D151" s="95">
        <v>0</v>
      </c>
      <c r="E151" s="79">
        <v>67827</v>
      </c>
      <c r="F151" s="79">
        <v>86903</v>
      </c>
      <c r="G151" s="96" t="s">
        <v>12</v>
      </c>
      <c r="H151" s="78" t="s">
        <v>12</v>
      </c>
    </row>
    <row r="152" spans="1:9" ht="20.100000000000001" customHeight="1">
      <c r="A152" s="80" t="s">
        <v>441</v>
      </c>
      <c r="B152" s="80" t="s">
        <v>442</v>
      </c>
      <c r="C152" s="96" t="s">
        <v>12</v>
      </c>
      <c r="D152" s="95">
        <v>0</v>
      </c>
      <c r="E152" s="84">
        <v>0</v>
      </c>
      <c r="F152" s="79">
        <v>12327.58</v>
      </c>
      <c r="G152" s="96" t="s">
        <v>12</v>
      </c>
      <c r="H152" s="78" t="s">
        <v>12</v>
      </c>
    </row>
    <row r="153" spans="1:9" ht="20.100000000000001" customHeight="1">
      <c r="A153" s="80" t="s">
        <v>443</v>
      </c>
      <c r="B153" s="80" t="s">
        <v>265</v>
      </c>
      <c r="C153" s="96" t="s">
        <v>12</v>
      </c>
      <c r="D153" s="95">
        <v>0</v>
      </c>
      <c r="E153" s="79">
        <v>3708.46</v>
      </c>
      <c r="F153" s="79">
        <v>514108.46</v>
      </c>
      <c r="G153" s="96" t="s">
        <v>12</v>
      </c>
      <c r="H153" s="78" t="s">
        <v>12</v>
      </c>
    </row>
    <row r="154" spans="1:9" ht="20.100000000000001" customHeight="1">
      <c r="A154" s="80" t="s">
        <v>444</v>
      </c>
      <c r="B154" s="80" t="s">
        <v>445</v>
      </c>
      <c r="C154" s="96" t="s">
        <v>12</v>
      </c>
      <c r="D154" s="95">
        <v>69600</v>
      </c>
      <c r="E154" s="79">
        <v>69600</v>
      </c>
      <c r="F154" s="79">
        <v>69600</v>
      </c>
      <c r="G154" s="96" t="s">
        <v>12</v>
      </c>
      <c r="H154" s="78" t="s">
        <v>12</v>
      </c>
    </row>
    <row r="155" spans="1:9" ht="20.100000000000001" customHeight="1">
      <c r="A155" s="80" t="s">
        <v>446</v>
      </c>
      <c r="B155" s="80" t="s">
        <v>447</v>
      </c>
      <c r="C155" s="96" t="s">
        <v>12</v>
      </c>
      <c r="D155" s="95">
        <v>0</v>
      </c>
      <c r="E155" s="79">
        <v>0</v>
      </c>
      <c r="F155" s="79">
        <v>12327.59</v>
      </c>
      <c r="G155" s="96" t="s">
        <v>12</v>
      </c>
      <c r="H155" s="78" t="s">
        <v>12</v>
      </c>
    </row>
    <row r="156" spans="1:9" ht="20.100000000000001" customHeight="1">
      <c r="A156" s="80" t="s">
        <v>448</v>
      </c>
      <c r="B156" s="80" t="s">
        <v>449</v>
      </c>
      <c r="C156" s="96" t="s">
        <v>12</v>
      </c>
      <c r="D156" s="95">
        <v>0</v>
      </c>
      <c r="E156" s="79">
        <v>0</v>
      </c>
      <c r="F156" s="79">
        <v>12327.59</v>
      </c>
      <c r="G156" s="96" t="s">
        <v>12</v>
      </c>
      <c r="H156" s="78" t="s">
        <v>12</v>
      </c>
    </row>
    <row r="157" spans="1:9" ht="20.100000000000001" customHeight="1">
      <c r="A157" s="83" t="s">
        <v>450</v>
      </c>
      <c r="B157" s="83" t="s">
        <v>451</v>
      </c>
      <c r="C157" s="93" t="s">
        <v>12</v>
      </c>
      <c r="D157" s="94">
        <v>0</v>
      </c>
      <c r="E157" s="82">
        <v>0</v>
      </c>
      <c r="F157" s="82">
        <v>12327.58</v>
      </c>
      <c r="G157" s="93" t="s">
        <v>12</v>
      </c>
      <c r="H157" s="81" t="s">
        <v>12</v>
      </c>
      <c r="I157" s="76">
        <v>4000</v>
      </c>
    </row>
    <row r="158" spans="1:9" ht="20.100000000000001" customHeight="1">
      <c r="A158" s="80" t="s">
        <v>452</v>
      </c>
      <c r="B158" s="80" t="s">
        <v>453</v>
      </c>
      <c r="C158" s="96" t="s">
        <v>12</v>
      </c>
      <c r="D158" s="95">
        <v>0</v>
      </c>
      <c r="E158" s="79">
        <v>0</v>
      </c>
      <c r="F158" s="79">
        <v>321888.40000000002</v>
      </c>
      <c r="G158" s="96" t="s">
        <v>12</v>
      </c>
      <c r="H158" s="78" t="s">
        <v>12</v>
      </c>
    </row>
    <row r="159" spans="1:9" ht="20.100000000000001" customHeight="1">
      <c r="A159" s="80" t="s">
        <v>454</v>
      </c>
      <c r="B159" s="80" t="s">
        <v>455</v>
      </c>
      <c r="C159" s="96" t="s">
        <v>12</v>
      </c>
      <c r="D159" s="95">
        <v>0</v>
      </c>
      <c r="E159" s="79">
        <v>0</v>
      </c>
      <c r="F159" s="79">
        <v>9277</v>
      </c>
      <c r="G159" s="96" t="s">
        <v>12</v>
      </c>
      <c r="H159" s="78" t="s">
        <v>12</v>
      </c>
    </row>
    <row r="160" spans="1:9" ht="20.100000000000001" customHeight="1">
      <c r="A160" s="80" t="s">
        <v>456</v>
      </c>
      <c r="B160" s="80" t="s">
        <v>457</v>
      </c>
      <c r="C160" s="96" t="s">
        <v>12</v>
      </c>
      <c r="D160" s="95">
        <v>0</v>
      </c>
      <c r="E160" s="79">
        <v>0</v>
      </c>
      <c r="F160" s="79">
        <v>14323.92</v>
      </c>
      <c r="G160" s="96" t="s">
        <v>12</v>
      </c>
      <c r="H160" s="78" t="s">
        <v>12</v>
      </c>
    </row>
    <row r="161" spans="1:9" ht="20.100000000000001" customHeight="1">
      <c r="A161" s="80" t="s">
        <v>458</v>
      </c>
      <c r="B161" s="80" t="s">
        <v>459</v>
      </c>
      <c r="C161" s="96" t="s">
        <v>12</v>
      </c>
      <c r="D161" s="95">
        <v>0</v>
      </c>
      <c r="E161" s="79">
        <v>0</v>
      </c>
      <c r="F161" s="79">
        <v>4756</v>
      </c>
      <c r="G161" s="96" t="s">
        <v>12</v>
      </c>
      <c r="H161" s="78" t="s">
        <v>12</v>
      </c>
    </row>
    <row r="162" spans="1:9" ht="20.100000000000001" customHeight="1">
      <c r="A162" s="80" t="s">
        <v>460</v>
      </c>
      <c r="B162" s="80" t="s">
        <v>461</v>
      </c>
      <c r="C162" s="96" t="s">
        <v>12</v>
      </c>
      <c r="D162" s="95">
        <v>0</v>
      </c>
      <c r="E162" s="79">
        <v>371227.26</v>
      </c>
      <c r="F162" s="79">
        <v>778609.11</v>
      </c>
      <c r="G162" s="96" t="s">
        <v>12</v>
      </c>
      <c r="H162" s="78" t="s">
        <v>12</v>
      </c>
    </row>
    <row r="163" spans="1:9" ht="20.100000000000001" customHeight="1">
      <c r="A163" s="80" t="s">
        <v>462</v>
      </c>
      <c r="B163" s="80" t="s">
        <v>463</v>
      </c>
      <c r="C163" s="96" t="s">
        <v>12</v>
      </c>
      <c r="D163" s="95">
        <v>0</v>
      </c>
      <c r="E163" s="79">
        <v>91112.94</v>
      </c>
      <c r="F163" s="79">
        <v>182225.88</v>
      </c>
      <c r="G163" s="96" t="s">
        <v>12</v>
      </c>
      <c r="H163" s="78" t="s">
        <v>12</v>
      </c>
    </row>
    <row r="164" spans="1:9" ht="20.100000000000001" customHeight="1">
      <c r="A164" s="80" t="s">
        <v>464</v>
      </c>
      <c r="B164" s="80" t="s">
        <v>465</v>
      </c>
      <c r="C164" s="96" t="s">
        <v>12</v>
      </c>
      <c r="D164" s="95">
        <v>0</v>
      </c>
      <c r="E164" s="79">
        <v>0</v>
      </c>
      <c r="F164" s="79">
        <v>94072.29</v>
      </c>
      <c r="G164" s="96" t="s">
        <v>12</v>
      </c>
      <c r="H164" s="78" t="s">
        <v>12</v>
      </c>
    </row>
    <row r="165" spans="1:9" ht="20.100000000000001" customHeight="1">
      <c r="A165" s="80" t="s">
        <v>466</v>
      </c>
      <c r="B165" s="80" t="s">
        <v>467</v>
      </c>
      <c r="C165" s="96" t="s">
        <v>12</v>
      </c>
      <c r="D165" s="95">
        <v>0</v>
      </c>
      <c r="E165" s="79">
        <v>0</v>
      </c>
      <c r="F165" s="79">
        <v>9500.01</v>
      </c>
      <c r="G165" s="96" t="s">
        <v>12</v>
      </c>
      <c r="H165" s="78" t="s">
        <v>12</v>
      </c>
    </row>
    <row r="166" spans="1:9" ht="20.100000000000001" customHeight="1">
      <c r="A166" s="80" t="s">
        <v>468</v>
      </c>
      <c r="B166" s="80" t="s">
        <v>469</v>
      </c>
      <c r="C166" s="96" t="s">
        <v>12</v>
      </c>
      <c r="D166" s="95">
        <v>71504.47</v>
      </c>
      <c r="E166" s="79">
        <v>0</v>
      </c>
      <c r="F166" s="79">
        <v>0</v>
      </c>
      <c r="G166" s="96" t="s">
        <v>12</v>
      </c>
      <c r="H166" s="78" t="s">
        <v>12</v>
      </c>
    </row>
    <row r="167" spans="1:9" ht="20.100000000000001" customHeight="1">
      <c r="A167" s="80" t="s">
        <v>470</v>
      </c>
      <c r="B167" s="80" t="s">
        <v>471</v>
      </c>
      <c r="C167" s="96" t="s">
        <v>12</v>
      </c>
      <c r="D167" s="95">
        <v>0</v>
      </c>
      <c r="E167" s="79">
        <v>27932.66</v>
      </c>
      <c r="F167" s="79">
        <v>35654.660000000003</v>
      </c>
      <c r="G167" s="96" t="s">
        <v>12</v>
      </c>
      <c r="H167" s="78" t="s">
        <v>12</v>
      </c>
    </row>
    <row r="168" spans="1:9" ht="20.100000000000001" customHeight="1">
      <c r="A168" s="83" t="s">
        <v>472</v>
      </c>
      <c r="B168" s="83" t="s">
        <v>473</v>
      </c>
      <c r="C168" s="93" t="s">
        <v>12</v>
      </c>
      <c r="D168" s="94">
        <v>0</v>
      </c>
      <c r="E168" s="82">
        <v>106720</v>
      </c>
      <c r="F168" s="82">
        <v>170520</v>
      </c>
      <c r="G168" s="93" t="s">
        <v>12</v>
      </c>
      <c r="H168" s="81" t="s">
        <v>12</v>
      </c>
      <c r="I168" s="76">
        <v>1000</v>
      </c>
    </row>
    <row r="169" spans="1:9" ht="20.100000000000001" customHeight="1">
      <c r="A169" s="80" t="s">
        <v>474</v>
      </c>
      <c r="B169" s="92" t="s">
        <v>475</v>
      </c>
      <c r="C169" s="96" t="s">
        <v>12</v>
      </c>
      <c r="D169" s="95">
        <v>0</v>
      </c>
      <c r="E169" s="79">
        <v>40832</v>
      </c>
      <c r="F169" s="79">
        <v>64728</v>
      </c>
      <c r="G169" s="96" t="s">
        <v>12</v>
      </c>
      <c r="H169" s="78" t="s">
        <v>12</v>
      </c>
    </row>
    <row r="170" spans="1:9" ht="20.100000000000001" customHeight="1">
      <c r="A170" s="80" t="s">
        <v>476</v>
      </c>
      <c r="B170" s="80" t="s">
        <v>477</v>
      </c>
      <c r="C170" s="96" t="s">
        <v>12</v>
      </c>
      <c r="D170" s="95">
        <v>0</v>
      </c>
      <c r="E170" s="79">
        <v>0</v>
      </c>
      <c r="F170" s="79">
        <v>12327.59</v>
      </c>
      <c r="G170" s="96" t="s">
        <v>12</v>
      </c>
      <c r="H170" s="78" t="s">
        <v>12</v>
      </c>
    </row>
    <row r="171" spans="1:9" ht="20.100000000000001" customHeight="1">
      <c r="A171" s="80" t="s">
        <v>478</v>
      </c>
      <c r="B171" s="80" t="s">
        <v>479</v>
      </c>
      <c r="C171" s="96" t="s">
        <v>12</v>
      </c>
      <c r="D171" s="95">
        <v>0</v>
      </c>
      <c r="E171" s="79">
        <v>0</v>
      </c>
      <c r="F171" s="79">
        <v>11600</v>
      </c>
      <c r="G171" s="96" t="s">
        <v>12</v>
      </c>
      <c r="H171" s="78" t="s">
        <v>12</v>
      </c>
    </row>
    <row r="172" spans="1:9" ht="20.100000000000001" customHeight="1">
      <c r="A172" s="80" t="s">
        <v>480</v>
      </c>
      <c r="B172" s="80" t="s">
        <v>481</v>
      </c>
      <c r="C172" s="96" t="s">
        <v>12</v>
      </c>
      <c r="D172" s="95">
        <v>0</v>
      </c>
      <c r="E172" s="79">
        <v>0</v>
      </c>
      <c r="F172" s="79">
        <v>4176</v>
      </c>
      <c r="G172" s="96" t="s">
        <v>12</v>
      </c>
      <c r="H172" s="78" t="s">
        <v>12</v>
      </c>
    </row>
    <row r="173" spans="1:9" ht="20.100000000000001" customHeight="1">
      <c r="A173" s="80"/>
      <c r="B173" s="92" t="s">
        <v>482</v>
      </c>
      <c r="C173" s="108" t="s">
        <v>12</v>
      </c>
      <c r="D173" s="107">
        <v>232918.38</v>
      </c>
      <c r="E173" s="102">
        <v>7133272.9100000001</v>
      </c>
      <c r="F173" s="102">
        <v>16584978.99</v>
      </c>
      <c r="G173" s="108" t="s">
        <v>12</v>
      </c>
      <c r="H173" s="103" t="s">
        <v>12</v>
      </c>
    </row>
    <row r="174" spans="1:9" ht="20.100000000000001" customHeight="1">
      <c r="A174" s="92" t="s">
        <v>483</v>
      </c>
      <c r="B174" s="92" t="s">
        <v>482</v>
      </c>
      <c r="C174" s="108" t="s">
        <v>12</v>
      </c>
      <c r="D174" s="107">
        <f>SUM(D175:D183)</f>
        <v>232918.3799999996</v>
      </c>
      <c r="E174" s="102">
        <f>SUM(E175:E183)</f>
        <v>7133272.9100000001</v>
      </c>
      <c r="F174" s="102">
        <f>SUM(F175:F183)</f>
        <v>16584978.99</v>
      </c>
      <c r="G174" s="108" t="s">
        <v>12</v>
      </c>
      <c r="H174" s="108" t="s">
        <v>12</v>
      </c>
    </row>
    <row r="175" spans="1:9" ht="20.100000000000001" customHeight="1">
      <c r="A175" s="80" t="s">
        <v>484</v>
      </c>
      <c r="B175" s="92" t="s">
        <v>485</v>
      </c>
      <c r="C175" s="96" t="s">
        <v>12</v>
      </c>
      <c r="D175" s="95">
        <v>-387961.54</v>
      </c>
      <c r="E175" s="79">
        <v>3269397.5</v>
      </c>
      <c r="F175" s="79">
        <v>3313148.02</v>
      </c>
      <c r="G175" s="96" t="s">
        <v>12</v>
      </c>
      <c r="H175" s="78" t="s">
        <v>12</v>
      </c>
      <c r="I175" s="76">
        <v>2000</v>
      </c>
    </row>
    <row r="176" spans="1:9" ht="20.100000000000001" customHeight="1">
      <c r="A176" s="80" t="s">
        <v>486</v>
      </c>
      <c r="B176" s="80" t="s">
        <v>487</v>
      </c>
      <c r="C176" s="96" t="s">
        <v>12</v>
      </c>
      <c r="D176" s="95">
        <v>-242957.22</v>
      </c>
      <c r="E176" s="79">
        <v>0</v>
      </c>
      <c r="F176" s="79">
        <v>0</v>
      </c>
      <c r="G176" s="96" t="s">
        <v>12</v>
      </c>
      <c r="H176" s="78" t="s">
        <v>12</v>
      </c>
    </row>
    <row r="177" spans="1:9" ht="20.100000000000001" customHeight="1">
      <c r="A177" s="80" t="s">
        <v>488</v>
      </c>
      <c r="B177" s="80" t="s">
        <v>489</v>
      </c>
      <c r="C177" s="96" t="s">
        <v>12</v>
      </c>
      <c r="D177" s="95">
        <v>53511.21</v>
      </c>
      <c r="E177" s="79">
        <v>2912162</v>
      </c>
      <c r="F177" s="79">
        <v>5035901.5999999996</v>
      </c>
      <c r="G177" s="96" t="s">
        <v>12</v>
      </c>
      <c r="H177" s="78" t="s">
        <v>12</v>
      </c>
    </row>
    <row r="178" spans="1:9" ht="20.100000000000001" customHeight="1">
      <c r="A178" s="80" t="s">
        <v>490</v>
      </c>
      <c r="B178" s="80" t="s">
        <v>491</v>
      </c>
      <c r="C178" s="96" t="s">
        <v>12</v>
      </c>
      <c r="D178" s="95">
        <v>15261.02</v>
      </c>
      <c r="E178" s="79">
        <v>0</v>
      </c>
      <c r="F178" s="79">
        <v>0</v>
      </c>
      <c r="G178" s="96" t="s">
        <v>12</v>
      </c>
      <c r="H178" s="78" t="s">
        <v>12</v>
      </c>
    </row>
    <row r="179" spans="1:9" ht="20.100000000000001" customHeight="1">
      <c r="A179" s="80" t="s">
        <v>492</v>
      </c>
      <c r="B179" s="80" t="s">
        <v>493</v>
      </c>
      <c r="C179" s="96" t="s">
        <v>12</v>
      </c>
      <c r="D179" s="95">
        <v>2668038.09</v>
      </c>
      <c r="E179" s="79">
        <v>0</v>
      </c>
      <c r="F179" s="79">
        <v>0</v>
      </c>
      <c r="G179" s="96" t="s">
        <v>12</v>
      </c>
      <c r="H179" s="78" t="s">
        <v>12</v>
      </c>
    </row>
    <row r="180" spans="1:9" ht="20.100000000000001" customHeight="1">
      <c r="A180" s="80" t="s">
        <v>494</v>
      </c>
      <c r="B180" s="80" t="s">
        <v>495</v>
      </c>
      <c r="C180" s="96" t="s">
        <v>12</v>
      </c>
      <c r="D180" s="95">
        <v>-2984438.81</v>
      </c>
      <c r="E180" s="79">
        <v>0</v>
      </c>
      <c r="F180" s="79">
        <v>0</v>
      </c>
      <c r="G180" s="96" t="s">
        <v>12</v>
      </c>
      <c r="H180" s="78" t="s">
        <v>12</v>
      </c>
    </row>
    <row r="181" spans="1:9" ht="20.100000000000001" customHeight="1">
      <c r="A181" s="80" t="s">
        <v>496</v>
      </c>
      <c r="B181" s="80" t="s">
        <v>497</v>
      </c>
      <c r="C181" s="96" t="s">
        <v>12</v>
      </c>
      <c r="D181" s="95">
        <v>857220.8</v>
      </c>
      <c r="E181" s="79">
        <v>0</v>
      </c>
      <c r="F181" s="79">
        <v>0</v>
      </c>
      <c r="G181" s="96" t="s">
        <v>12</v>
      </c>
      <c r="H181" s="78" t="s">
        <v>12</v>
      </c>
    </row>
    <row r="182" spans="1:9" ht="20.100000000000001" customHeight="1">
      <c r="A182" s="80" t="s">
        <v>498</v>
      </c>
      <c r="B182" s="92" t="s">
        <v>499</v>
      </c>
      <c r="C182" s="96" t="s">
        <v>12</v>
      </c>
      <c r="D182" s="95">
        <v>259544.63</v>
      </c>
      <c r="E182" s="79">
        <v>902190.41</v>
      </c>
      <c r="F182" s="79">
        <v>8166051.9699999997</v>
      </c>
      <c r="G182" s="96" t="s">
        <v>12</v>
      </c>
      <c r="H182" s="78" t="s">
        <v>12</v>
      </c>
      <c r="I182" s="76">
        <v>3000</v>
      </c>
    </row>
    <row r="183" spans="1:9" ht="20.100000000000001" customHeight="1">
      <c r="A183" s="80" t="s">
        <v>500</v>
      </c>
      <c r="B183" s="80" t="s">
        <v>501</v>
      </c>
      <c r="C183" s="96" t="s">
        <v>12</v>
      </c>
      <c r="D183" s="95">
        <v>-5299.8</v>
      </c>
      <c r="E183" s="79">
        <v>49523</v>
      </c>
      <c r="F183" s="79">
        <v>69877.399999999994</v>
      </c>
      <c r="G183" s="96" t="s">
        <v>12</v>
      </c>
      <c r="H183" s="78" t="s">
        <v>12</v>
      </c>
    </row>
    <row r="184" spans="1:9" ht="20.100000000000001" customHeight="1">
      <c r="A184" s="80"/>
      <c r="B184" s="92" t="s">
        <v>502</v>
      </c>
      <c r="C184" s="108" t="s">
        <v>12</v>
      </c>
      <c r="D184" s="107">
        <v>1030959.37</v>
      </c>
      <c r="E184" s="102">
        <v>469362.14</v>
      </c>
      <c r="F184" s="102">
        <v>601154.05000000005</v>
      </c>
      <c r="G184" s="108" t="s">
        <v>12</v>
      </c>
      <c r="H184" s="103" t="s">
        <v>12</v>
      </c>
    </row>
    <row r="185" spans="1:9" ht="20.100000000000001" customHeight="1">
      <c r="A185" s="92" t="s">
        <v>503</v>
      </c>
      <c r="B185" s="92" t="s">
        <v>502</v>
      </c>
      <c r="C185" s="108" t="s">
        <v>12</v>
      </c>
      <c r="D185" s="107">
        <f>SUM(D186:D188,D190:D196,D198:D200)</f>
        <v>1030959.37</v>
      </c>
      <c r="E185" s="102">
        <f>SUM(E186:E188,E190:E196,E198:E200)</f>
        <v>571244.55999999994</v>
      </c>
      <c r="F185" s="102">
        <f>SUM(F186:F188,F190:F196,F198:F200)</f>
        <v>703036.47000000009</v>
      </c>
      <c r="G185" s="102">
        <f>SUM(G186:G188,G190:G196,G198:G200)</f>
        <v>0</v>
      </c>
      <c r="H185" s="102">
        <f>SUM(H186:H188,H190:H196,H198:H200)</f>
        <v>0</v>
      </c>
    </row>
    <row r="186" spans="1:9" ht="20.100000000000001" customHeight="1">
      <c r="A186" s="80" t="s">
        <v>504</v>
      </c>
      <c r="B186" s="80" t="s">
        <v>505</v>
      </c>
      <c r="C186" s="96" t="s">
        <v>12</v>
      </c>
      <c r="D186" s="95">
        <v>0</v>
      </c>
      <c r="E186" s="79">
        <v>0</v>
      </c>
      <c r="F186" s="79">
        <v>15000</v>
      </c>
      <c r="G186" s="96" t="s">
        <v>12</v>
      </c>
      <c r="H186" s="78" t="s">
        <v>12</v>
      </c>
    </row>
    <row r="187" spans="1:9" ht="20.100000000000001" customHeight="1">
      <c r="A187" s="80" t="s">
        <v>506</v>
      </c>
      <c r="B187" s="80" t="s">
        <v>507</v>
      </c>
      <c r="C187" s="96" t="s">
        <v>12</v>
      </c>
      <c r="D187" s="95">
        <v>37314.06</v>
      </c>
      <c r="E187" s="79">
        <v>0</v>
      </c>
      <c r="F187" s="79">
        <v>0</v>
      </c>
      <c r="G187" s="96" t="s">
        <v>12</v>
      </c>
      <c r="H187" s="78" t="s">
        <v>12</v>
      </c>
    </row>
    <row r="188" spans="1:9" ht="20.100000000000001" customHeight="1">
      <c r="A188" s="80" t="s">
        <v>508</v>
      </c>
      <c r="B188" s="80" t="s">
        <v>509</v>
      </c>
      <c r="C188" s="96" t="s">
        <v>12</v>
      </c>
      <c r="D188" s="95">
        <v>5504.5</v>
      </c>
      <c r="E188" s="79">
        <v>442600.64</v>
      </c>
      <c r="F188" s="79">
        <v>442600.64</v>
      </c>
      <c r="G188" s="96" t="s">
        <v>12</v>
      </c>
      <c r="H188" s="78" t="s">
        <v>12</v>
      </c>
    </row>
    <row r="189" spans="1:9" ht="20.100000000000001" customHeight="1">
      <c r="A189" s="80" t="s">
        <v>510</v>
      </c>
      <c r="B189" s="80" t="s">
        <v>511</v>
      </c>
      <c r="C189" s="96" t="s">
        <v>12</v>
      </c>
      <c r="D189" s="95">
        <v>5504.5</v>
      </c>
      <c r="E189" s="79">
        <v>340718.22</v>
      </c>
      <c r="F189" s="79">
        <v>340718.22</v>
      </c>
      <c r="G189" s="96" t="s">
        <v>12</v>
      </c>
      <c r="H189" s="78" t="s">
        <v>12</v>
      </c>
    </row>
    <row r="190" spans="1:9" ht="20.100000000000001" customHeight="1">
      <c r="A190" s="80" t="s">
        <v>512</v>
      </c>
      <c r="B190" s="80" t="s">
        <v>513</v>
      </c>
      <c r="C190" s="96" t="s">
        <v>12</v>
      </c>
      <c r="D190" s="95">
        <v>0</v>
      </c>
      <c r="E190" s="79">
        <v>83052.58</v>
      </c>
      <c r="F190" s="79">
        <v>82751.679999999993</v>
      </c>
      <c r="G190" s="96" t="s">
        <v>12</v>
      </c>
      <c r="H190" s="78" t="s">
        <v>12</v>
      </c>
    </row>
    <row r="191" spans="1:9" ht="20.100000000000001" customHeight="1">
      <c r="A191" s="80" t="s">
        <v>514</v>
      </c>
      <c r="B191" s="80" t="s">
        <v>515</v>
      </c>
      <c r="C191" s="96" t="s">
        <v>12</v>
      </c>
      <c r="D191" s="95">
        <v>0</v>
      </c>
      <c r="E191" s="79">
        <v>18829.84</v>
      </c>
      <c r="F191" s="79">
        <v>19130.740000000002</v>
      </c>
      <c r="G191" s="96" t="s">
        <v>12</v>
      </c>
      <c r="H191" s="78" t="s">
        <v>12</v>
      </c>
    </row>
    <row r="192" spans="1:9" ht="20.100000000000001" customHeight="1">
      <c r="A192" s="80" t="s">
        <v>516</v>
      </c>
      <c r="B192" s="80" t="s">
        <v>517</v>
      </c>
      <c r="C192" s="96" t="s">
        <v>12</v>
      </c>
      <c r="D192" s="95">
        <v>0</v>
      </c>
      <c r="E192" s="79">
        <v>0</v>
      </c>
      <c r="F192" s="79">
        <v>27480.76</v>
      </c>
      <c r="G192" s="96" t="s">
        <v>12</v>
      </c>
      <c r="H192" s="78" t="s">
        <v>12</v>
      </c>
    </row>
    <row r="193" spans="1:9" ht="20.100000000000001" customHeight="1">
      <c r="A193" s="80" t="s">
        <v>518</v>
      </c>
      <c r="B193" s="80" t="s">
        <v>519</v>
      </c>
      <c r="C193" s="96" t="s">
        <v>12</v>
      </c>
      <c r="D193" s="95">
        <v>0</v>
      </c>
      <c r="E193" s="79">
        <v>0</v>
      </c>
      <c r="F193" s="79">
        <v>24049.8</v>
      </c>
      <c r="G193" s="96" t="s">
        <v>12</v>
      </c>
      <c r="H193" s="78" t="s">
        <v>12</v>
      </c>
    </row>
    <row r="194" spans="1:9" ht="20.100000000000001" customHeight="1">
      <c r="A194" s="80" t="s">
        <v>520</v>
      </c>
      <c r="B194" s="80" t="s">
        <v>232</v>
      </c>
      <c r="C194" s="96" t="s">
        <v>12</v>
      </c>
      <c r="D194" s="95">
        <v>0</v>
      </c>
      <c r="E194" s="79">
        <v>0</v>
      </c>
      <c r="F194" s="79">
        <v>16483.849999999999</v>
      </c>
      <c r="G194" s="96" t="s">
        <v>12</v>
      </c>
      <c r="H194" s="78" t="s">
        <v>12</v>
      </c>
    </row>
    <row r="195" spans="1:9" ht="20.100000000000001" customHeight="1">
      <c r="A195" s="80" t="s">
        <v>521</v>
      </c>
      <c r="B195" s="80" t="s">
        <v>522</v>
      </c>
      <c r="C195" s="96" t="s">
        <v>12</v>
      </c>
      <c r="D195" s="95">
        <v>0</v>
      </c>
      <c r="E195" s="79">
        <v>0</v>
      </c>
      <c r="F195" s="79">
        <v>15000</v>
      </c>
      <c r="G195" s="96" t="s">
        <v>12</v>
      </c>
      <c r="H195" s="78" t="s">
        <v>12</v>
      </c>
    </row>
    <row r="196" spans="1:9" ht="20.100000000000001" customHeight="1">
      <c r="A196" s="80" t="s">
        <v>523</v>
      </c>
      <c r="B196" s="80" t="s">
        <v>524</v>
      </c>
      <c r="C196" s="96" t="s">
        <v>12</v>
      </c>
      <c r="D196" s="95">
        <v>7333.5</v>
      </c>
      <c r="E196" s="79">
        <v>7327.5</v>
      </c>
      <c r="F196" s="79">
        <v>16905</v>
      </c>
      <c r="G196" s="96" t="s">
        <v>12</v>
      </c>
      <c r="H196" s="78" t="s">
        <v>12</v>
      </c>
    </row>
    <row r="197" spans="1:9" ht="20.100000000000001" customHeight="1">
      <c r="A197" s="80" t="s">
        <v>525</v>
      </c>
      <c r="B197" s="80" t="s">
        <v>526</v>
      </c>
      <c r="C197" s="96" t="s">
        <v>12</v>
      </c>
      <c r="D197" s="95">
        <v>7333.5</v>
      </c>
      <c r="E197" s="79">
        <v>7327.5</v>
      </c>
      <c r="F197" s="79">
        <v>16905</v>
      </c>
      <c r="G197" s="96" t="s">
        <v>12</v>
      </c>
      <c r="H197" s="78" t="s">
        <v>12</v>
      </c>
    </row>
    <row r="198" spans="1:9" ht="20.100000000000001" customHeight="1">
      <c r="A198" s="80" t="s">
        <v>527</v>
      </c>
      <c r="B198" s="80" t="s">
        <v>528</v>
      </c>
      <c r="C198" s="96" t="s">
        <v>12</v>
      </c>
      <c r="D198" s="95">
        <v>16776.91</v>
      </c>
      <c r="E198" s="79">
        <v>19434</v>
      </c>
      <c r="F198" s="79">
        <v>20434</v>
      </c>
      <c r="G198" s="96" t="s">
        <v>12</v>
      </c>
      <c r="H198" s="78" t="s">
        <v>12</v>
      </c>
    </row>
    <row r="199" spans="1:9" ht="20.100000000000001" customHeight="1">
      <c r="A199" s="80" t="s">
        <v>529</v>
      </c>
      <c r="B199" s="80" t="s">
        <v>530</v>
      </c>
      <c r="C199" s="96" t="s">
        <v>12</v>
      </c>
      <c r="D199" s="95">
        <v>0</v>
      </c>
      <c r="E199" s="79">
        <v>0</v>
      </c>
      <c r="F199" s="79">
        <v>23200</v>
      </c>
      <c r="G199" s="96" t="s">
        <v>12</v>
      </c>
      <c r="H199" s="78" t="s">
        <v>12</v>
      </c>
    </row>
    <row r="200" spans="1:9" ht="20.100000000000001" customHeight="1">
      <c r="A200" s="83" t="s">
        <v>531</v>
      </c>
      <c r="B200" s="83" t="s">
        <v>532</v>
      </c>
      <c r="C200" s="93" t="s">
        <v>12</v>
      </c>
      <c r="D200" s="94">
        <v>964030.4</v>
      </c>
      <c r="E200" s="82">
        <v>0</v>
      </c>
      <c r="F200" s="82">
        <v>0</v>
      </c>
      <c r="G200" s="93" t="s">
        <v>12</v>
      </c>
      <c r="H200" s="81" t="s">
        <v>12</v>
      </c>
      <c r="I200" s="76">
        <v>4000</v>
      </c>
    </row>
    <row r="201" spans="1:9" ht="20.100000000000001" customHeight="1">
      <c r="A201" s="83"/>
      <c r="B201" s="83"/>
      <c r="C201" s="93"/>
      <c r="D201" s="94"/>
      <c r="E201" s="82"/>
      <c r="F201" s="82"/>
      <c r="G201" s="93"/>
      <c r="H201" s="81"/>
    </row>
    <row r="202" spans="1:9" ht="20.100000000000001" customHeight="1">
      <c r="A202" s="80" t="s">
        <v>533</v>
      </c>
      <c r="B202" s="80" t="s">
        <v>534</v>
      </c>
      <c r="C202" s="96" t="s">
        <v>12</v>
      </c>
      <c r="D202" s="95">
        <v>82078149.379999995</v>
      </c>
      <c r="E202" s="79">
        <v>0</v>
      </c>
      <c r="F202" s="79">
        <v>0</v>
      </c>
      <c r="G202" s="96" t="s">
        <v>12</v>
      </c>
      <c r="H202" s="78" t="s">
        <v>12</v>
      </c>
    </row>
    <row r="203" spans="1:9" ht="20.100000000000001" customHeight="1">
      <c r="A203" s="80"/>
      <c r="B203" s="92" t="s">
        <v>535</v>
      </c>
      <c r="C203" s="108" t="s">
        <v>12</v>
      </c>
      <c r="D203" s="107">
        <v>82036140.909999996</v>
      </c>
      <c r="E203" s="102">
        <v>0</v>
      </c>
      <c r="F203" s="102">
        <v>0</v>
      </c>
      <c r="G203" s="108" t="s">
        <v>12</v>
      </c>
      <c r="H203" s="103" t="s">
        <v>12</v>
      </c>
    </row>
    <row r="204" spans="1:9" ht="20.100000000000001" customHeight="1">
      <c r="A204" s="92" t="s">
        <v>536</v>
      </c>
      <c r="B204" s="92" t="s">
        <v>535</v>
      </c>
      <c r="C204" s="108" t="s">
        <v>12</v>
      </c>
      <c r="D204" s="107">
        <f>SUM(D205:D231)</f>
        <v>82036140.909999996</v>
      </c>
      <c r="E204" s="102">
        <f>SUM(E205:E231)</f>
        <v>0</v>
      </c>
      <c r="F204" s="102">
        <f>SUM(F205:F231)</f>
        <v>0</v>
      </c>
      <c r="G204" s="102">
        <f>SUM(G205:G231)</f>
        <v>0</v>
      </c>
      <c r="H204" s="102">
        <f>SUM(H205:H231)</f>
        <v>1581094307.25</v>
      </c>
    </row>
    <row r="205" spans="1:9" ht="20.100000000000001" customHeight="1">
      <c r="A205" s="80" t="s">
        <v>537</v>
      </c>
      <c r="B205" s="80" t="s">
        <v>538</v>
      </c>
      <c r="C205" s="96" t="s">
        <v>12</v>
      </c>
      <c r="D205" s="95">
        <v>265798.96000000002</v>
      </c>
      <c r="E205" s="79">
        <v>0</v>
      </c>
      <c r="F205" s="79">
        <v>0</v>
      </c>
      <c r="G205" s="96" t="s">
        <v>12</v>
      </c>
      <c r="H205" s="78" t="s">
        <v>12</v>
      </c>
    </row>
    <row r="206" spans="1:9" ht="20.100000000000001" customHeight="1">
      <c r="A206" s="80" t="s">
        <v>539</v>
      </c>
      <c r="B206" s="80" t="s">
        <v>540</v>
      </c>
      <c r="C206" s="96" t="s">
        <v>12</v>
      </c>
      <c r="D206" s="95">
        <v>147230.1</v>
      </c>
      <c r="E206" s="79">
        <v>0</v>
      </c>
      <c r="F206" s="79">
        <v>0</v>
      </c>
      <c r="G206" s="96" t="s">
        <v>12</v>
      </c>
      <c r="H206" s="78" t="s">
        <v>12</v>
      </c>
    </row>
    <row r="207" spans="1:9" ht="20.100000000000001" customHeight="1">
      <c r="A207" s="80" t="s">
        <v>541</v>
      </c>
      <c r="B207" s="80" t="s">
        <v>542</v>
      </c>
      <c r="C207" s="96" t="s">
        <v>12</v>
      </c>
      <c r="D207" s="95">
        <v>-119347.84</v>
      </c>
      <c r="E207" s="79">
        <v>0</v>
      </c>
      <c r="F207" s="79">
        <v>0</v>
      </c>
      <c r="G207" s="96" t="s">
        <v>12</v>
      </c>
      <c r="H207" s="78" t="s">
        <v>12</v>
      </c>
    </row>
    <row r="208" spans="1:9" ht="20.100000000000001" customHeight="1">
      <c r="A208" s="80" t="s">
        <v>543</v>
      </c>
      <c r="B208" s="80" t="s">
        <v>544</v>
      </c>
      <c r="C208" s="96" t="s">
        <v>12</v>
      </c>
      <c r="D208" s="95">
        <v>2592682.5</v>
      </c>
      <c r="E208" s="79">
        <v>0</v>
      </c>
      <c r="F208" s="79">
        <v>0</v>
      </c>
      <c r="G208" s="96" t="s">
        <v>12</v>
      </c>
      <c r="H208" s="78" t="s">
        <v>12</v>
      </c>
    </row>
    <row r="209" spans="1:8" ht="20.100000000000001" customHeight="1">
      <c r="A209" s="80" t="s">
        <v>545</v>
      </c>
      <c r="B209" s="80" t="s">
        <v>546</v>
      </c>
      <c r="C209" s="96" t="s">
        <v>12</v>
      </c>
      <c r="D209" s="95">
        <v>202767.73</v>
      </c>
      <c r="E209" s="79">
        <v>0</v>
      </c>
      <c r="F209" s="79">
        <v>0</v>
      </c>
      <c r="G209" s="96" t="s">
        <v>12</v>
      </c>
      <c r="H209" s="78" t="s">
        <v>12</v>
      </c>
    </row>
    <row r="210" spans="1:8" ht="20.100000000000001" customHeight="1">
      <c r="A210" s="80" t="s">
        <v>547</v>
      </c>
      <c r="B210" s="80" t="s">
        <v>548</v>
      </c>
      <c r="C210" s="96" t="s">
        <v>12</v>
      </c>
      <c r="D210" s="95">
        <v>917369.92</v>
      </c>
      <c r="E210" s="79">
        <v>0</v>
      </c>
      <c r="F210" s="79">
        <v>0</v>
      </c>
      <c r="G210" s="96" t="s">
        <v>12</v>
      </c>
      <c r="H210" s="78" t="s">
        <v>12</v>
      </c>
    </row>
    <row r="211" spans="1:8" ht="20.100000000000001" customHeight="1">
      <c r="A211" s="80" t="s">
        <v>549</v>
      </c>
      <c r="B211" s="80" t="s">
        <v>550</v>
      </c>
      <c r="C211" s="96" t="s">
        <v>12</v>
      </c>
      <c r="D211" s="95">
        <v>44145.72</v>
      </c>
      <c r="E211" s="79">
        <v>0</v>
      </c>
      <c r="F211" s="79">
        <v>0</v>
      </c>
      <c r="G211" s="96" t="s">
        <v>12</v>
      </c>
      <c r="H211" s="78" t="s">
        <v>12</v>
      </c>
    </row>
    <row r="212" spans="1:8" ht="20.100000000000001" customHeight="1">
      <c r="A212" s="80" t="s">
        <v>551</v>
      </c>
      <c r="B212" s="80" t="s">
        <v>552</v>
      </c>
      <c r="C212" s="96" t="s">
        <v>12</v>
      </c>
      <c r="D212" s="95">
        <v>-2404754.0099999998</v>
      </c>
      <c r="E212" s="79">
        <v>0</v>
      </c>
      <c r="F212" s="79">
        <v>0</v>
      </c>
      <c r="G212" s="96" t="s">
        <v>12</v>
      </c>
      <c r="H212" s="78" t="s">
        <v>12</v>
      </c>
    </row>
    <row r="213" spans="1:8" ht="20.100000000000001" customHeight="1">
      <c r="A213" s="80" t="s">
        <v>553</v>
      </c>
      <c r="B213" s="80" t="s">
        <v>554</v>
      </c>
      <c r="C213" s="96" t="s">
        <v>12</v>
      </c>
      <c r="D213" s="95">
        <v>-390052.08</v>
      </c>
      <c r="E213" s="79">
        <v>0</v>
      </c>
      <c r="F213" s="79">
        <v>0</v>
      </c>
      <c r="G213" s="96" t="s">
        <v>12</v>
      </c>
      <c r="H213" s="78" t="s">
        <v>12</v>
      </c>
    </row>
    <row r="214" spans="1:8" ht="20.100000000000001" customHeight="1">
      <c r="A214" s="83" t="s">
        <v>555</v>
      </c>
      <c r="B214" s="83" t="s">
        <v>556</v>
      </c>
      <c r="C214" s="93" t="s">
        <v>12</v>
      </c>
      <c r="D214" s="94">
        <v>4685587.17</v>
      </c>
      <c r="E214" s="82">
        <v>0</v>
      </c>
      <c r="F214" s="82">
        <v>0</v>
      </c>
      <c r="G214" s="93" t="s">
        <v>12</v>
      </c>
      <c r="H214" s="81" t="s">
        <v>12</v>
      </c>
    </row>
    <row r="215" spans="1:8" ht="20.100000000000001" customHeight="1">
      <c r="A215" s="80" t="s">
        <v>557</v>
      </c>
      <c r="B215" s="80" t="s">
        <v>558</v>
      </c>
      <c r="C215" s="96" t="s">
        <v>12</v>
      </c>
      <c r="D215" s="95">
        <v>-9113836.3399999999</v>
      </c>
      <c r="E215" s="79">
        <v>0</v>
      </c>
      <c r="F215" s="79">
        <v>0</v>
      </c>
      <c r="G215" s="96" t="s">
        <v>12</v>
      </c>
      <c r="H215" s="78" t="s">
        <v>12</v>
      </c>
    </row>
    <row r="216" spans="1:8" ht="20.100000000000001" customHeight="1">
      <c r="A216" s="80" t="s">
        <v>559</v>
      </c>
      <c r="B216" s="80" t="s">
        <v>560</v>
      </c>
      <c r="C216" s="96" t="s">
        <v>12</v>
      </c>
      <c r="D216" s="95">
        <v>-3226393.8</v>
      </c>
      <c r="E216" s="79">
        <v>0</v>
      </c>
      <c r="F216" s="79">
        <v>0</v>
      </c>
      <c r="G216" s="96" t="s">
        <v>12</v>
      </c>
      <c r="H216" s="78" t="s">
        <v>12</v>
      </c>
    </row>
    <row r="217" spans="1:8" ht="20.100000000000001" customHeight="1">
      <c r="A217" s="80" t="s">
        <v>561</v>
      </c>
      <c r="B217" s="80" t="s">
        <v>562</v>
      </c>
      <c r="C217" s="96" t="s">
        <v>12</v>
      </c>
      <c r="D217" s="95">
        <v>13493881.119999999</v>
      </c>
      <c r="E217" s="79">
        <v>0</v>
      </c>
      <c r="F217" s="79">
        <v>0</v>
      </c>
      <c r="G217" s="96" t="s">
        <v>12</v>
      </c>
      <c r="H217" s="78" t="s">
        <v>12</v>
      </c>
    </row>
    <row r="218" spans="1:8" ht="20.100000000000001" customHeight="1">
      <c r="A218" s="80" t="s">
        <v>563</v>
      </c>
      <c r="B218" s="80" t="s">
        <v>564</v>
      </c>
      <c r="C218" s="96" t="s">
        <v>12</v>
      </c>
      <c r="D218" s="95">
        <v>-2627427.41</v>
      </c>
      <c r="E218" s="79">
        <v>0</v>
      </c>
      <c r="F218" s="79">
        <v>0</v>
      </c>
      <c r="G218" s="96" t="s">
        <v>12</v>
      </c>
      <c r="H218" s="78" t="s">
        <v>12</v>
      </c>
    </row>
    <row r="219" spans="1:8" ht="20.100000000000001" customHeight="1">
      <c r="A219" s="80" t="s">
        <v>565</v>
      </c>
      <c r="B219" s="80" t="s">
        <v>566</v>
      </c>
      <c r="C219" s="96" t="s">
        <v>12</v>
      </c>
      <c r="D219" s="95">
        <v>14287482.390000001</v>
      </c>
      <c r="E219" s="79">
        <v>0</v>
      </c>
      <c r="F219" s="79">
        <v>0</v>
      </c>
      <c r="G219" s="96" t="s">
        <v>12</v>
      </c>
      <c r="H219" s="78" t="s">
        <v>12</v>
      </c>
    </row>
    <row r="220" spans="1:8" ht="20.100000000000001" customHeight="1">
      <c r="A220" s="80" t="s">
        <v>567</v>
      </c>
      <c r="B220" s="80" t="s">
        <v>568</v>
      </c>
      <c r="C220" s="96" t="s">
        <v>12</v>
      </c>
      <c r="D220" s="95">
        <v>28193726.16</v>
      </c>
      <c r="E220" s="79">
        <v>0</v>
      </c>
      <c r="F220" s="79">
        <v>0</v>
      </c>
      <c r="G220" s="96" t="s">
        <v>12</v>
      </c>
      <c r="H220" s="78" t="s">
        <v>12</v>
      </c>
    </row>
    <row r="221" spans="1:8" ht="20.100000000000001" customHeight="1">
      <c r="A221" s="80" t="s">
        <v>569</v>
      </c>
      <c r="B221" s="80" t="s">
        <v>570</v>
      </c>
      <c r="C221" s="96" t="s">
        <v>12</v>
      </c>
      <c r="D221" s="95">
        <v>6455629.9199999999</v>
      </c>
      <c r="E221" s="79">
        <v>0</v>
      </c>
      <c r="F221" s="79">
        <v>0</v>
      </c>
      <c r="G221" s="96" t="s">
        <v>12</v>
      </c>
      <c r="H221" s="78" t="s">
        <v>12</v>
      </c>
    </row>
    <row r="222" spans="1:8" ht="20.100000000000001" customHeight="1">
      <c r="A222" s="80" t="s">
        <v>571</v>
      </c>
      <c r="B222" s="80" t="s">
        <v>572</v>
      </c>
      <c r="C222" s="96" t="s">
        <v>12</v>
      </c>
      <c r="D222" s="95">
        <v>46173823.030000001</v>
      </c>
      <c r="E222" s="79">
        <v>0</v>
      </c>
      <c r="F222" s="79">
        <v>0</v>
      </c>
      <c r="G222" s="96" t="s">
        <v>12</v>
      </c>
      <c r="H222" s="78" t="s">
        <v>12</v>
      </c>
    </row>
    <row r="223" spans="1:8" ht="20.100000000000001" customHeight="1">
      <c r="A223" s="80" t="s">
        <v>573</v>
      </c>
      <c r="B223" s="80" t="s">
        <v>574</v>
      </c>
      <c r="C223" s="96" t="s">
        <v>12</v>
      </c>
      <c r="D223" s="95">
        <v>-67568674.140000001</v>
      </c>
      <c r="E223" s="79">
        <v>0</v>
      </c>
      <c r="F223" s="79">
        <v>0</v>
      </c>
      <c r="G223" s="96" t="s">
        <v>12</v>
      </c>
      <c r="H223" s="78" t="s">
        <v>12</v>
      </c>
    </row>
    <row r="224" spans="1:8" ht="20.100000000000001" customHeight="1">
      <c r="A224" s="80" t="s">
        <v>575</v>
      </c>
      <c r="B224" s="98" t="s">
        <v>576</v>
      </c>
      <c r="C224" s="76" t="s">
        <v>12</v>
      </c>
      <c r="D224" s="99">
        <v>-10909601.65</v>
      </c>
      <c r="E224" s="99">
        <v>0</v>
      </c>
      <c r="F224" s="99">
        <v>0</v>
      </c>
      <c r="G224" s="76" t="s">
        <v>12</v>
      </c>
    </row>
    <row r="225" spans="1:8" ht="20.100000000000001" customHeight="1">
      <c r="A225" s="80" t="s">
        <v>577</v>
      </c>
      <c r="B225" s="80" t="s">
        <v>578</v>
      </c>
      <c r="C225" s="96" t="s">
        <v>12</v>
      </c>
      <c r="D225" s="95">
        <v>-3985181.02</v>
      </c>
      <c r="E225" s="79">
        <v>0</v>
      </c>
      <c r="F225" s="79">
        <v>0</v>
      </c>
      <c r="G225" s="96" t="s">
        <v>12</v>
      </c>
      <c r="H225" s="78"/>
    </row>
    <row r="226" spans="1:8" ht="20.100000000000001" customHeight="1">
      <c r="A226" s="80" t="s">
        <v>579</v>
      </c>
      <c r="B226" s="80" t="s">
        <v>580</v>
      </c>
      <c r="C226" s="78" t="s">
        <v>12</v>
      </c>
      <c r="D226" s="79">
        <v>-52077173.840000004</v>
      </c>
      <c r="E226" s="95">
        <v>0</v>
      </c>
      <c r="F226" s="95">
        <v>0</v>
      </c>
      <c r="G226" s="78" t="s">
        <v>12</v>
      </c>
      <c r="H226" s="79">
        <v>595449601.69000006</v>
      </c>
    </row>
    <row r="227" spans="1:8" ht="20.100000000000001" customHeight="1">
      <c r="A227" s="80" t="s">
        <v>581</v>
      </c>
      <c r="B227" s="98" t="s">
        <v>582</v>
      </c>
      <c r="C227" s="76" t="s">
        <v>12</v>
      </c>
      <c r="D227" s="99">
        <v>41935123.490000002</v>
      </c>
      <c r="E227" s="99">
        <v>0</v>
      </c>
      <c r="F227" s="99">
        <v>0</v>
      </c>
      <c r="G227" s="76" t="s">
        <v>12</v>
      </c>
    </row>
    <row r="228" spans="1:8" ht="12" customHeight="1">
      <c r="A228" s="98" t="s">
        <v>583</v>
      </c>
      <c r="B228" s="98" t="s">
        <v>584</v>
      </c>
      <c r="C228" s="76" t="s">
        <v>12</v>
      </c>
      <c r="D228" s="99">
        <v>20727671.91</v>
      </c>
      <c r="E228" s="99">
        <v>0</v>
      </c>
      <c r="F228" s="99">
        <v>0</v>
      </c>
      <c r="G228" s="76" t="s">
        <v>12</v>
      </c>
    </row>
    <row r="229" spans="1:8" ht="20.100000000000001" customHeight="1">
      <c r="A229" s="80" t="s">
        <v>585</v>
      </c>
      <c r="B229" s="80" t="s">
        <v>586</v>
      </c>
      <c r="C229" s="96" t="s">
        <v>12</v>
      </c>
      <c r="D229" s="95">
        <v>131034876.45</v>
      </c>
      <c r="E229" s="79">
        <v>0</v>
      </c>
      <c r="F229" s="79">
        <v>0</v>
      </c>
      <c r="G229" s="96" t="s">
        <v>12</v>
      </c>
      <c r="H229" s="78"/>
    </row>
    <row r="230" spans="1:8" ht="20.100000000000001" customHeight="1">
      <c r="A230" s="80" t="s">
        <v>587</v>
      </c>
      <c r="B230" s="80" t="s">
        <v>588</v>
      </c>
      <c r="C230" s="78" t="s">
        <v>12</v>
      </c>
      <c r="D230" s="79">
        <v>-45052540.840000004</v>
      </c>
      <c r="E230" s="95">
        <v>0</v>
      </c>
      <c r="F230" s="95">
        <v>0</v>
      </c>
      <c r="G230" s="78" t="s">
        <v>12</v>
      </c>
      <c r="H230" s="79">
        <v>985644705.55999994</v>
      </c>
    </row>
    <row r="231" spans="1:8" ht="12" customHeight="1">
      <c r="A231" s="98" t="s">
        <v>589</v>
      </c>
      <c r="B231" s="98" t="s">
        <v>590</v>
      </c>
      <c r="C231" s="76" t="s">
        <v>12</v>
      </c>
      <c r="D231" s="99">
        <v>-31646672.690000001</v>
      </c>
      <c r="E231" s="99">
        <v>0</v>
      </c>
      <c r="F231" s="99">
        <v>0</v>
      </c>
      <c r="G231" s="76" t="s">
        <v>12</v>
      </c>
    </row>
    <row r="232" spans="1:8" ht="12" customHeight="1">
      <c r="A232" s="98"/>
      <c r="B232" s="98"/>
      <c r="D232" s="99"/>
      <c r="E232" s="99"/>
      <c r="F232" s="99"/>
    </row>
    <row r="233" spans="1:8" ht="20.100000000000001" customHeight="1">
      <c r="A233" s="92" t="s">
        <v>591</v>
      </c>
      <c r="B233" s="116" t="s">
        <v>592</v>
      </c>
      <c r="C233" s="117" t="s">
        <v>12</v>
      </c>
      <c r="D233" s="118">
        <v>42008.47</v>
      </c>
      <c r="E233" s="118">
        <v>0</v>
      </c>
      <c r="F233" s="118">
        <v>0</v>
      </c>
      <c r="G233" s="117" t="s">
        <v>12</v>
      </c>
      <c r="H233" s="117"/>
    </row>
    <row r="234" spans="1:8" ht="20.100000000000001" customHeight="1">
      <c r="A234" s="77" t="s">
        <v>593</v>
      </c>
      <c r="B234" s="98" t="s">
        <v>594</v>
      </c>
      <c r="C234" s="76" t="s">
        <v>12</v>
      </c>
      <c r="D234" s="99">
        <v>42008.47</v>
      </c>
      <c r="E234" s="99">
        <v>0</v>
      </c>
      <c r="F234" s="99">
        <v>0</v>
      </c>
      <c r="G234" s="76" t="s">
        <v>12</v>
      </c>
    </row>
    <row r="235" spans="1:8" ht="20.100000000000001" customHeight="1">
      <c r="A235" s="77"/>
      <c r="B235" s="98"/>
      <c r="D235" s="99"/>
      <c r="E235" s="99"/>
      <c r="F235" s="99"/>
    </row>
    <row r="236" spans="1:8" ht="20.100000000000001" customHeight="1">
      <c r="A236" s="77" t="s">
        <v>595</v>
      </c>
      <c r="B236" s="98" t="s">
        <v>596</v>
      </c>
      <c r="C236" s="76" t="s">
        <v>12</v>
      </c>
      <c r="D236" s="99">
        <v>826478051.41999996</v>
      </c>
      <c r="E236" s="99">
        <v>557.62</v>
      </c>
      <c r="F236" s="99">
        <v>36000180.07</v>
      </c>
      <c r="G236" s="76" t="s">
        <v>12</v>
      </c>
    </row>
    <row r="237" spans="1:8" ht="20.100000000000001" customHeight="1">
      <c r="A237" s="77"/>
      <c r="B237" s="116" t="s">
        <v>597</v>
      </c>
      <c r="C237" s="117" t="s">
        <v>12</v>
      </c>
      <c r="D237" s="118">
        <v>825243973.95000005</v>
      </c>
      <c r="E237" s="118">
        <v>0</v>
      </c>
      <c r="F237" s="118">
        <v>28965671.399999999</v>
      </c>
      <c r="G237" s="117" t="s">
        <v>12</v>
      </c>
      <c r="H237" s="117"/>
    </row>
    <row r="238" spans="1:8">
      <c r="A238" s="116" t="s">
        <v>598</v>
      </c>
      <c r="B238" s="116" t="s">
        <v>597</v>
      </c>
      <c r="C238" s="117" t="s">
        <v>12</v>
      </c>
      <c r="D238" s="118">
        <f>SUM(D239:D244)</f>
        <v>825243973.94999993</v>
      </c>
      <c r="E238" s="118">
        <f>SUM(E239:E244)</f>
        <v>0</v>
      </c>
      <c r="F238" s="118">
        <f>SUM(F239:F244)</f>
        <v>28965671.399999999</v>
      </c>
      <c r="G238" s="118">
        <f>SUM(G239:G244)</f>
        <v>0</v>
      </c>
      <c r="H238" s="118">
        <f>SUM(H239:H244)</f>
        <v>0</v>
      </c>
    </row>
    <row r="239" spans="1:8">
      <c r="A239" s="98" t="s">
        <v>599</v>
      </c>
      <c r="B239" s="98" t="s">
        <v>600</v>
      </c>
      <c r="C239" s="76" t="s">
        <v>12</v>
      </c>
      <c r="D239" s="99">
        <v>90346983.25</v>
      </c>
      <c r="E239" s="99">
        <v>0</v>
      </c>
      <c r="F239" s="99">
        <v>8213362.0899999999</v>
      </c>
      <c r="G239" s="76" t="s">
        <v>12</v>
      </c>
    </row>
    <row r="240" spans="1:8">
      <c r="A240" s="98" t="s">
        <v>601</v>
      </c>
      <c r="B240" s="98" t="s">
        <v>602</v>
      </c>
      <c r="C240" s="76" t="s">
        <v>12</v>
      </c>
      <c r="D240" s="99">
        <v>54710664.43</v>
      </c>
      <c r="E240" s="99">
        <v>0</v>
      </c>
      <c r="F240" s="99">
        <v>0</v>
      </c>
      <c r="G240" s="76" t="s">
        <v>12</v>
      </c>
    </row>
    <row r="241" spans="1:8">
      <c r="A241" s="98" t="s">
        <v>603</v>
      </c>
      <c r="B241" s="98" t="s">
        <v>604</v>
      </c>
      <c r="C241" s="76" t="s">
        <v>12</v>
      </c>
      <c r="D241" s="99">
        <v>177968147.09999999</v>
      </c>
      <c r="E241" s="99">
        <v>0</v>
      </c>
      <c r="F241" s="99">
        <v>16056274.310000001</v>
      </c>
      <c r="G241" s="76" t="s">
        <v>12</v>
      </c>
    </row>
    <row r="242" spans="1:8">
      <c r="A242" s="98" t="s">
        <v>605</v>
      </c>
      <c r="B242" s="98" t="s">
        <v>606</v>
      </c>
      <c r="C242" s="76" t="s">
        <v>12</v>
      </c>
      <c r="D242" s="99">
        <v>416000000</v>
      </c>
      <c r="E242" s="99">
        <v>0</v>
      </c>
      <c r="F242" s="99">
        <v>0</v>
      </c>
      <c r="G242" s="76" t="s">
        <v>12</v>
      </c>
    </row>
    <row r="243" spans="1:8">
      <c r="A243" s="98" t="s">
        <v>607</v>
      </c>
      <c r="B243" s="98" t="s">
        <v>608</v>
      </c>
      <c r="C243" s="76" t="s">
        <v>12</v>
      </c>
      <c r="D243" s="99">
        <v>62479170.869999997</v>
      </c>
      <c r="E243" s="99">
        <v>0</v>
      </c>
      <c r="F243" s="99">
        <v>0</v>
      </c>
      <c r="G243" s="76" t="s">
        <v>12</v>
      </c>
    </row>
    <row r="244" spans="1:8">
      <c r="A244" s="98" t="s">
        <v>609</v>
      </c>
      <c r="B244" s="98" t="s">
        <v>610</v>
      </c>
      <c r="C244" s="76" t="s">
        <v>12</v>
      </c>
      <c r="D244" s="99">
        <v>23739008.300000001</v>
      </c>
      <c r="E244" s="99">
        <v>0</v>
      </c>
      <c r="F244" s="99">
        <v>4696035</v>
      </c>
      <c r="G244" s="76" t="s">
        <v>12</v>
      </c>
    </row>
    <row r="245" spans="1:8">
      <c r="A245" s="98"/>
      <c r="B245" s="98"/>
      <c r="D245" s="99"/>
      <c r="E245" s="99"/>
      <c r="F245" s="99"/>
    </row>
    <row r="246" spans="1:8">
      <c r="A246" s="116" t="s">
        <v>611</v>
      </c>
      <c r="B246" s="116" t="s">
        <v>100</v>
      </c>
      <c r="C246" s="117" t="s">
        <v>12</v>
      </c>
      <c r="D246" s="118">
        <v>1234077.47</v>
      </c>
      <c r="E246" s="118">
        <v>557.62</v>
      </c>
      <c r="F246" s="118">
        <v>82371.38</v>
      </c>
      <c r="G246" s="117" t="s">
        <v>12</v>
      </c>
      <c r="H246" s="117"/>
    </row>
    <row r="247" spans="1:8">
      <c r="A247" s="98" t="s">
        <v>612</v>
      </c>
      <c r="B247" s="98" t="s">
        <v>613</v>
      </c>
      <c r="C247" s="76" t="s">
        <v>12</v>
      </c>
      <c r="D247" s="99">
        <v>1234077.47</v>
      </c>
      <c r="E247" s="99">
        <v>557.62</v>
      </c>
      <c r="F247" s="99">
        <v>82371.38</v>
      </c>
      <c r="G247" s="76" t="s">
        <v>12</v>
      </c>
    </row>
    <row r="248" spans="1:8">
      <c r="A248" s="98"/>
      <c r="B248" s="98"/>
      <c r="D248" s="99"/>
      <c r="E248" s="99"/>
      <c r="F248" s="99"/>
    </row>
    <row r="249" spans="1:8">
      <c r="A249" s="116" t="s">
        <v>614</v>
      </c>
      <c r="B249" s="116" t="s">
        <v>615</v>
      </c>
      <c r="C249" s="117" t="s">
        <v>12</v>
      </c>
      <c r="D249" s="118">
        <v>0</v>
      </c>
      <c r="E249" s="118">
        <v>0</v>
      </c>
      <c r="F249" s="118">
        <v>6952137.29</v>
      </c>
      <c r="G249" s="117" t="s">
        <v>12</v>
      </c>
      <c r="H249" s="117"/>
    </row>
    <row r="250" spans="1:8">
      <c r="A250" s="98" t="s">
        <v>616</v>
      </c>
      <c r="B250" s="98" t="s">
        <v>617</v>
      </c>
      <c r="C250" s="76" t="s">
        <v>12</v>
      </c>
      <c r="D250" s="99">
        <v>0</v>
      </c>
      <c r="E250" s="99">
        <v>0</v>
      </c>
      <c r="F250" s="99">
        <v>6952137.29</v>
      </c>
      <c r="G250" s="76" t="s">
        <v>12</v>
      </c>
    </row>
    <row r="251" spans="1:8">
      <c r="A251" s="98"/>
      <c r="B251" s="98"/>
      <c r="D251" s="99"/>
      <c r="E251" s="99"/>
      <c r="F251" s="99"/>
    </row>
    <row r="252" spans="1:8">
      <c r="A252" s="98" t="s">
        <v>618</v>
      </c>
      <c r="B252" s="98" t="s">
        <v>619</v>
      </c>
      <c r="C252" s="99">
        <v>744135524.90999997</v>
      </c>
      <c r="D252" s="76" t="s">
        <v>12</v>
      </c>
      <c r="E252" s="99">
        <v>36776897.710000001</v>
      </c>
      <c r="F252" s="99">
        <v>0</v>
      </c>
      <c r="G252" s="99">
        <v>780912422.62</v>
      </c>
    </row>
    <row r="253" spans="1:8">
      <c r="A253" s="98"/>
      <c r="B253" s="98"/>
      <c r="C253" s="99"/>
      <c r="E253" s="99"/>
      <c r="F253" s="99"/>
      <c r="G253" s="99"/>
    </row>
    <row r="254" spans="1:8">
      <c r="A254" s="98" t="s">
        <v>620</v>
      </c>
      <c r="B254" s="98" t="s">
        <v>621</v>
      </c>
      <c r="C254" s="99">
        <v>90231388.579999998</v>
      </c>
      <c r="D254" s="76" t="s">
        <v>12</v>
      </c>
      <c r="E254" s="99">
        <v>9133202.6600000001</v>
      </c>
      <c r="F254" s="99">
        <v>0</v>
      </c>
      <c r="G254" s="99">
        <v>99364591.239999995</v>
      </c>
      <c r="H254" s="98"/>
    </row>
    <row r="255" spans="1:8">
      <c r="A255" s="98"/>
      <c r="B255" s="116" t="s">
        <v>622</v>
      </c>
      <c r="C255" s="118">
        <v>65530844.950000003</v>
      </c>
      <c r="D255" s="117" t="s">
        <v>12</v>
      </c>
      <c r="E255" s="118">
        <v>6740745.2199999997</v>
      </c>
      <c r="F255" s="118">
        <v>0</v>
      </c>
      <c r="G255" s="118">
        <v>72271590.170000002</v>
      </c>
      <c r="H255" s="117"/>
    </row>
    <row r="256" spans="1:8">
      <c r="A256" s="116" t="s">
        <v>623</v>
      </c>
      <c r="B256" s="116" t="s">
        <v>622</v>
      </c>
      <c r="C256" s="118">
        <f t="shared" ref="C256:H256" si="6">SUM(C257:C269)</f>
        <v>65530844.949999996</v>
      </c>
      <c r="D256" s="118">
        <f t="shared" si="6"/>
        <v>0</v>
      </c>
      <c r="E256" s="118">
        <f t="shared" si="6"/>
        <v>6740745.2199999997</v>
      </c>
      <c r="F256" s="118">
        <f t="shared" si="6"/>
        <v>0</v>
      </c>
      <c r="G256" s="118">
        <f t="shared" si="6"/>
        <v>72271590.169999987</v>
      </c>
      <c r="H256" s="118">
        <f t="shared" si="6"/>
        <v>0</v>
      </c>
    </row>
    <row r="257" spans="1:8">
      <c r="A257" s="98" t="s">
        <v>624</v>
      </c>
      <c r="B257" s="98" t="s">
        <v>625</v>
      </c>
      <c r="C257" s="99">
        <v>36213111.82</v>
      </c>
      <c r="D257" s="76" t="s">
        <v>12</v>
      </c>
      <c r="E257" s="99">
        <v>3274966.8</v>
      </c>
      <c r="F257" s="99">
        <v>0</v>
      </c>
      <c r="G257" s="99">
        <v>39488078.619999997</v>
      </c>
    </row>
    <row r="258" spans="1:8">
      <c r="A258" s="98" t="s">
        <v>626</v>
      </c>
      <c r="B258" s="98" t="s">
        <v>627</v>
      </c>
      <c r="C258" s="99">
        <v>1780824.89</v>
      </c>
      <c r="D258" s="76" t="s">
        <v>12</v>
      </c>
      <c r="E258" s="99">
        <v>165315.75</v>
      </c>
      <c r="F258" s="99">
        <v>0</v>
      </c>
      <c r="G258" s="99">
        <v>1946140.64</v>
      </c>
    </row>
    <row r="259" spans="1:8">
      <c r="A259" s="98" t="s">
        <v>628</v>
      </c>
      <c r="B259" s="98" t="s">
        <v>629</v>
      </c>
      <c r="C259" s="99">
        <v>326774.53000000003</v>
      </c>
      <c r="D259" s="76" t="s">
        <v>12</v>
      </c>
      <c r="E259" s="99">
        <v>359064.57</v>
      </c>
      <c r="F259" s="99">
        <v>0</v>
      </c>
      <c r="G259" s="99">
        <v>685839.1</v>
      </c>
    </row>
    <row r="260" spans="1:8">
      <c r="A260" s="98" t="s">
        <v>630</v>
      </c>
      <c r="B260" s="98" t="s">
        <v>631</v>
      </c>
      <c r="C260" s="99">
        <v>6787638.7400000002</v>
      </c>
      <c r="D260" s="76" t="s">
        <v>12</v>
      </c>
      <c r="E260" s="99">
        <v>57625.13</v>
      </c>
      <c r="F260" s="99">
        <v>0</v>
      </c>
      <c r="G260" s="99">
        <v>6845263.8700000001</v>
      </c>
    </row>
    <row r="261" spans="1:8">
      <c r="A261" s="98" t="s">
        <v>632</v>
      </c>
      <c r="B261" s="98" t="s">
        <v>633</v>
      </c>
      <c r="C261" s="99">
        <v>546202.17000000004</v>
      </c>
      <c r="D261" s="76" t="s">
        <v>12</v>
      </c>
      <c r="E261" s="99">
        <v>51615.8</v>
      </c>
      <c r="F261" s="99">
        <v>0</v>
      </c>
      <c r="G261" s="99">
        <v>597817.97</v>
      </c>
    </row>
    <row r="262" spans="1:8">
      <c r="A262" s="98" t="s">
        <v>634</v>
      </c>
      <c r="B262" s="98" t="s">
        <v>635</v>
      </c>
      <c r="C262" s="99">
        <v>8447055.6400000006</v>
      </c>
      <c r="D262" s="76" t="s">
        <v>12</v>
      </c>
      <c r="E262" s="99">
        <v>783698.62</v>
      </c>
      <c r="F262" s="99">
        <v>0</v>
      </c>
      <c r="G262" s="99">
        <v>9230754.2599999998</v>
      </c>
    </row>
    <row r="263" spans="1:8">
      <c r="A263" s="98" t="s">
        <v>636</v>
      </c>
      <c r="B263" s="98" t="s">
        <v>637</v>
      </c>
      <c r="C263" s="99">
        <v>1858998.73</v>
      </c>
      <c r="D263" s="76" t="s">
        <v>12</v>
      </c>
      <c r="E263" s="99">
        <v>700692.52</v>
      </c>
      <c r="F263" s="99">
        <v>0</v>
      </c>
      <c r="G263" s="99">
        <v>2559691.25</v>
      </c>
    </row>
    <row r="264" spans="1:8">
      <c r="A264" s="98" t="s">
        <v>638</v>
      </c>
      <c r="B264" s="98" t="s">
        <v>639</v>
      </c>
      <c r="C264" s="99">
        <v>1068990.76</v>
      </c>
      <c r="D264" s="76" t="s">
        <v>12</v>
      </c>
      <c r="E264" s="99">
        <v>95701.46</v>
      </c>
      <c r="F264" s="99">
        <v>0</v>
      </c>
      <c r="G264" s="99">
        <v>1164692.22</v>
      </c>
    </row>
    <row r="265" spans="1:8">
      <c r="A265" s="98" t="s">
        <v>640</v>
      </c>
      <c r="B265" s="98" t="s">
        <v>432</v>
      </c>
      <c r="C265" s="99">
        <v>6235713.0700000003</v>
      </c>
      <c r="D265" s="76" t="s">
        <v>12</v>
      </c>
      <c r="E265" s="99">
        <v>558260.4</v>
      </c>
      <c r="F265" s="99">
        <v>0</v>
      </c>
      <c r="G265" s="99">
        <v>6793973.4699999997</v>
      </c>
    </row>
    <row r="266" spans="1:8">
      <c r="A266" s="98" t="s">
        <v>641</v>
      </c>
      <c r="B266" s="98" t="s">
        <v>642</v>
      </c>
      <c r="C266" s="99">
        <v>732045.55</v>
      </c>
      <c r="D266" s="76" t="s">
        <v>12</v>
      </c>
      <c r="E266" s="99">
        <v>63804.17</v>
      </c>
      <c r="F266" s="99">
        <v>0</v>
      </c>
      <c r="G266" s="99">
        <v>795849.72</v>
      </c>
    </row>
    <row r="267" spans="1:8">
      <c r="A267" s="98" t="s">
        <v>643</v>
      </c>
      <c r="B267" s="98" t="s">
        <v>644</v>
      </c>
      <c r="C267" s="99">
        <v>284432</v>
      </c>
      <c r="D267" s="76" t="s">
        <v>12</v>
      </c>
      <c r="E267" s="99">
        <v>0</v>
      </c>
      <c r="F267" s="99">
        <v>0</v>
      </c>
      <c r="G267" s="99">
        <v>284432</v>
      </c>
    </row>
    <row r="268" spans="1:8">
      <c r="A268" s="98" t="s">
        <v>645</v>
      </c>
      <c r="B268" s="98" t="s">
        <v>646</v>
      </c>
      <c r="C268" s="99">
        <v>0</v>
      </c>
      <c r="D268" s="76" t="s">
        <v>12</v>
      </c>
      <c r="E268" s="99">
        <v>630000</v>
      </c>
      <c r="F268" s="99">
        <v>0</v>
      </c>
      <c r="G268" s="99">
        <v>630000</v>
      </c>
    </row>
    <row r="269" spans="1:8">
      <c r="A269" s="98" t="s">
        <v>647</v>
      </c>
      <c r="B269" s="98" t="s">
        <v>648</v>
      </c>
      <c r="C269" s="99">
        <v>1249057.05</v>
      </c>
      <c r="D269" s="76" t="s">
        <v>12</v>
      </c>
      <c r="E269" s="99">
        <v>0</v>
      </c>
      <c r="F269" s="99">
        <v>0</v>
      </c>
      <c r="G269" s="99">
        <v>1249057.05</v>
      </c>
    </row>
    <row r="270" spans="1:8">
      <c r="A270" s="98"/>
      <c r="B270" s="116" t="s">
        <v>649</v>
      </c>
      <c r="C270" s="118">
        <v>5174219.68</v>
      </c>
      <c r="D270" s="117" t="s">
        <v>12</v>
      </c>
      <c r="E270" s="118">
        <v>357578.51</v>
      </c>
      <c r="F270" s="118">
        <v>0</v>
      </c>
      <c r="G270" s="118">
        <v>5531798.1900000004</v>
      </c>
      <c r="H270" s="117"/>
    </row>
    <row r="271" spans="1:8">
      <c r="A271" s="116" t="s">
        <v>650</v>
      </c>
      <c r="B271" s="116" t="s">
        <v>649</v>
      </c>
      <c r="C271" s="118">
        <f t="shared" ref="C271:H271" si="7">SUM(C272:C289)</f>
        <v>5174219.68</v>
      </c>
      <c r="D271" s="118">
        <f t="shared" si="7"/>
        <v>0</v>
      </c>
      <c r="E271" s="118">
        <f t="shared" si="7"/>
        <v>357578.51000000007</v>
      </c>
      <c r="F271" s="118">
        <f t="shared" si="7"/>
        <v>0</v>
      </c>
      <c r="G271" s="118">
        <f t="shared" si="7"/>
        <v>5531798.1899999995</v>
      </c>
      <c r="H271" s="118">
        <f t="shared" si="7"/>
        <v>0</v>
      </c>
    </row>
    <row r="272" spans="1:8">
      <c r="A272" s="98" t="s">
        <v>651</v>
      </c>
      <c r="B272" s="98" t="s">
        <v>652</v>
      </c>
      <c r="C272" s="99">
        <v>404440.82</v>
      </c>
      <c r="D272" s="76" t="s">
        <v>12</v>
      </c>
      <c r="E272" s="99">
        <v>96093.43</v>
      </c>
      <c r="F272" s="99">
        <v>0</v>
      </c>
      <c r="G272" s="99">
        <v>500534.25</v>
      </c>
    </row>
    <row r="273" spans="1:7">
      <c r="A273" s="98" t="s">
        <v>653</v>
      </c>
      <c r="B273" s="98" t="s">
        <v>654</v>
      </c>
      <c r="C273" s="99">
        <v>984995.35</v>
      </c>
      <c r="D273" s="76" t="s">
        <v>12</v>
      </c>
      <c r="E273" s="99">
        <v>0</v>
      </c>
      <c r="F273" s="99">
        <v>0</v>
      </c>
      <c r="G273" s="99">
        <v>984995.35</v>
      </c>
    </row>
    <row r="274" spans="1:7">
      <c r="A274" s="98" t="s">
        <v>655</v>
      </c>
      <c r="B274" s="98" t="s">
        <v>656</v>
      </c>
      <c r="C274" s="99">
        <v>224034.4</v>
      </c>
      <c r="D274" s="76" t="s">
        <v>12</v>
      </c>
      <c r="E274" s="99">
        <v>2302.46</v>
      </c>
      <c r="F274" s="99">
        <v>0</v>
      </c>
      <c r="G274" s="99">
        <v>226336.86</v>
      </c>
    </row>
    <row r="275" spans="1:7">
      <c r="A275" s="98" t="s">
        <v>657</v>
      </c>
      <c r="B275" s="98" t="s">
        <v>658</v>
      </c>
      <c r="C275" s="99">
        <v>105221.39</v>
      </c>
      <c r="D275" s="76" t="s">
        <v>12</v>
      </c>
      <c r="E275" s="99">
        <v>94072.29</v>
      </c>
      <c r="F275" s="99">
        <v>0</v>
      </c>
      <c r="G275" s="99">
        <v>199293.68</v>
      </c>
    </row>
    <row r="276" spans="1:7">
      <c r="A276" s="98" t="s">
        <v>659</v>
      </c>
      <c r="B276" s="98" t="s">
        <v>660</v>
      </c>
      <c r="C276" s="99">
        <v>12012.96</v>
      </c>
      <c r="D276" s="76" t="s">
        <v>12</v>
      </c>
      <c r="E276" s="99">
        <v>0</v>
      </c>
      <c r="F276" s="99">
        <v>0</v>
      </c>
      <c r="G276" s="99">
        <v>12012.96</v>
      </c>
    </row>
    <row r="277" spans="1:7">
      <c r="A277" s="98" t="s">
        <v>661</v>
      </c>
      <c r="B277" s="98" t="s">
        <v>662</v>
      </c>
      <c r="C277" s="99">
        <v>229923.77</v>
      </c>
      <c r="D277" s="76" t="s">
        <v>12</v>
      </c>
      <c r="E277" s="99">
        <v>68935.94</v>
      </c>
      <c r="F277" s="99">
        <v>0</v>
      </c>
      <c r="G277" s="99">
        <v>298859.71000000002</v>
      </c>
    </row>
    <row r="278" spans="1:7">
      <c r="A278" s="98" t="s">
        <v>663</v>
      </c>
      <c r="B278" s="98" t="s">
        <v>664</v>
      </c>
      <c r="C278" s="99">
        <v>59698.12</v>
      </c>
      <c r="D278" s="76" t="s">
        <v>12</v>
      </c>
      <c r="E278" s="99">
        <v>484</v>
      </c>
      <c r="F278" s="99">
        <v>0</v>
      </c>
      <c r="G278" s="99">
        <v>60182.12</v>
      </c>
    </row>
    <row r="279" spans="1:7">
      <c r="A279" s="98" t="s">
        <v>665</v>
      </c>
      <c r="B279" s="98" t="s">
        <v>666</v>
      </c>
      <c r="C279" s="99">
        <v>13670</v>
      </c>
      <c r="D279" s="76" t="s">
        <v>12</v>
      </c>
      <c r="E279" s="99">
        <v>2040</v>
      </c>
      <c r="F279" s="99">
        <v>0</v>
      </c>
      <c r="G279" s="99">
        <v>15710</v>
      </c>
    </row>
    <row r="280" spans="1:7">
      <c r="A280" s="98" t="s">
        <v>667</v>
      </c>
      <c r="B280" s="98" t="s">
        <v>668</v>
      </c>
      <c r="C280" s="99">
        <v>79546.94</v>
      </c>
      <c r="D280" s="76" t="s">
        <v>12</v>
      </c>
      <c r="E280" s="99">
        <v>0</v>
      </c>
      <c r="F280" s="99">
        <v>0</v>
      </c>
      <c r="G280" s="99">
        <v>79546.94</v>
      </c>
    </row>
    <row r="281" spans="1:7">
      <c r="A281" s="98" t="s">
        <v>669</v>
      </c>
      <c r="B281" s="98" t="s">
        <v>670</v>
      </c>
      <c r="C281" s="99">
        <v>199877.71</v>
      </c>
      <c r="D281" s="76" t="s">
        <v>12</v>
      </c>
      <c r="E281" s="99">
        <v>7581</v>
      </c>
      <c r="F281" s="99">
        <v>0</v>
      </c>
      <c r="G281" s="99">
        <v>207458.71</v>
      </c>
    </row>
    <row r="282" spans="1:7">
      <c r="A282" s="98" t="s">
        <v>671</v>
      </c>
      <c r="B282" s="98" t="s">
        <v>672</v>
      </c>
      <c r="C282" s="99">
        <v>1192857.83</v>
      </c>
      <c r="D282" s="76" t="s">
        <v>12</v>
      </c>
      <c r="E282" s="99">
        <v>1676.3</v>
      </c>
      <c r="F282" s="99">
        <v>0</v>
      </c>
      <c r="G282" s="99">
        <v>1194534.1299999999</v>
      </c>
    </row>
    <row r="283" spans="1:7">
      <c r="A283" s="98" t="s">
        <v>673</v>
      </c>
      <c r="B283" s="98" t="s">
        <v>674</v>
      </c>
      <c r="C283" s="99">
        <v>334449.42</v>
      </c>
      <c r="D283" s="76" t="s">
        <v>12</v>
      </c>
      <c r="E283" s="99">
        <v>58123.21</v>
      </c>
      <c r="F283" s="99">
        <v>0</v>
      </c>
      <c r="G283" s="99">
        <v>392572.63</v>
      </c>
    </row>
    <row r="284" spans="1:7">
      <c r="A284" s="98" t="s">
        <v>675</v>
      </c>
      <c r="B284" s="98" t="s">
        <v>676</v>
      </c>
      <c r="C284" s="99">
        <v>20871.84</v>
      </c>
      <c r="D284" s="76" t="s">
        <v>12</v>
      </c>
      <c r="E284" s="99">
        <v>21784.2</v>
      </c>
      <c r="F284" s="99">
        <v>0</v>
      </c>
      <c r="G284" s="99">
        <v>42656.04</v>
      </c>
    </row>
    <row r="285" spans="1:7">
      <c r="A285" s="98" t="s">
        <v>677</v>
      </c>
      <c r="B285" s="98" t="s">
        <v>678</v>
      </c>
      <c r="C285" s="99">
        <v>109880.58</v>
      </c>
      <c r="D285" s="76" t="s">
        <v>12</v>
      </c>
      <c r="E285" s="99">
        <v>374.76</v>
      </c>
      <c r="F285" s="99">
        <v>0</v>
      </c>
      <c r="G285" s="99">
        <v>110255.34</v>
      </c>
    </row>
    <row r="286" spans="1:7">
      <c r="A286" s="98" t="s">
        <v>679</v>
      </c>
      <c r="B286" s="98" t="s">
        <v>680</v>
      </c>
      <c r="C286" s="99">
        <v>26679</v>
      </c>
      <c r="D286" s="76" t="s">
        <v>12</v>
      </c>
      <c r="E286" s="99">
        <v>110.01</v>
      </c>
      <c r="F286" s="99">
        <v>0</v>
      </c>
      <c r="G286" s="99">
        <v>26789.01</v>
      </c>
    </row>
    <row r="287" spans="1:7">
      <c r="A287" s="98" t="s">
        <v>681</v>
      </c>
      <c r="B287" s="98" t="s">
        <v>682</v>
      </c>
      <c r="C287" s="99">
        <v>23385.599999999999</v>
      </c>
      <c r="D287" s="76" t="s">
        <v>12</v>
      </c>
      <c r="E287" s="99">
        <v>2393</v>
      </c>
      <c r="F287" s="99">
        <v>0</v>
      </c>
      <c r="G287" s="99">
        <v>25778.6</v>
      </c>
    </row>
    <row r="288" spans="1:7">
      <c r="A288" s="98" t="s">
        <v>683</v>
      </c>
      <c r="B288" s="98" t="s">
        <v>684</v>
      </c>
      <c r="C288" s="99">
        <v>1151377.1499999999</v>
      </c>
      <c r="D288" s="76" t="s">
        <v>12</v>
      </c>
      <c r="E288" s="99">
        <v>1231.95</v>
      </c>
      <c r="F288" s="99">
        <v>0</v>
      </c>
      <c r="G288" s="99">
        <v>1152609.1000000001</v>
      </c>
    </row>
    <row r="289" spans="1:8">
      <c r="A289" s="98" t="s">
        <v>685</v>
      </c>
      <c r="B289" s="98" t="s">
        <v>686</v>
      </c>
      <c r="C289" s="99">
        <v>1296.8</v>
      </c>
      <c r="D289" s="76" t="s">
        <v>12</v>
      </c>
      <c r="E289" s="99">
        <v>375.96</v>
      </c>
      <c r="F289" s="99">
        <v>0</v>
      </c>
      <c r="G289" s="99">
        <v>1672.76</v>
      </c>
    </row>
    <row r="290" spans="1:8">
      <c r="A290" s="98"/>
      <c r="B290" s="116" t="s">
        <v>687</v>
      </c>
      <c r="C290" s="118">
        <v>19478926.920000002</v>
      </c>
      <c r="D290" s="117" t="s">
        <v>12</v>
      </c>
      <c r="E290" s="118">
        <v>2034878.93</v>
      </c>
      <c r="F290" s="118">
        <v>0</v>
      </c>
      <c r="G290" s="118">
        <v>21513805.850000001</v>
      </c>
      <c r="H290" s="117"/>
    </row>
    <row r="291" spans="1:8">
      <c r="A291" s="116" t="s">
        <v>688</v>
      </c>
      <c r="B291" s="116" t="s">
        <v>687</v>
      </c>
      <c r="C291" s="118">
        <f t="shared" ref="C291:H291" si="8">SUM(C292:C324)</f>
        <v>19478926.919999998</v>
      </c>
      <c r="D291" s="118">
        <f t="shared" si="8"/>
        <v>0</v>
      </c>
      <c r="E291" s="118">
        <f t="shared" si="8"/>
        <v>2034878.9299999997</v>
      </c>
      <c r="F291" s="118">
        <f t="shared" si="8"/>
        <v>0</v>
      </c>
      <c r="G291" s="118">
        <f t="shared" si="8"/>
        <v>21513805.849999994</v>
      </c>
      <c r="H291" s="118">
        <f t="shared" si="8"/>
        <v>0</v>
      </c>
    </row>
    <row r="292" spans="1:8">
      <c r="A292" s="98" t="s">
        <v>689</v>
      </c>
      <c r="B292" s="98" t="s">
        <v>690</v>
      </c>
      <c r="C292" s="99">
        <v>371810.23</v>
      </c>
      <c r="D292" s="76" t="s">
        <v>12</v>
      </c>
      <c r="E292" s="99">
        <v>56298</v>
      </c>
      <c r="F292" s="99">
        <v>0</v>
      </c>
      <c r="G292" s="99">
        <v>428108.23</v>
      </c>
    </row>
    <row r="293" spans="1:8">
      <c r="A293" s="98" t="s">
        <v>691</v>
      </c>
      <c r="B293" s="98" t="s">
        <v>692</v>
      </c>
      <c r="C293" s="99">
        <v>43286</v>
      </c>
      <c r="D293" s="76" t="s">
        <v>12</v>
      </c>
      <c r="E293" s="99">
        <v>21035</v>
      </c>
      <c r="F293" s="99">
        <v>0</v>
      </c>
      <c r="G293" s="99">
        <v>64321</v>
      </c>
    </row>
    <row r="294" spans="1:8">
      <c r="A294" s="98" t="s">
        <v>693</v>
      </c>
      <c r="B294" s="98" t="s">
        <v>694</v>
      </c>
      <c r="C294" s="99">
        <v>412439.7</v>
      </c>
      <c r="D294" s="76" t="s">
        <v>12</v>
      </c>
      <c r="E294" s="99">
        <v>14110</v>
      </c>
      <c r="F294" s="99">
        <v>0</v>
      </c>
      <c r="G294" s="99">
        <v>426549.7</v>
      </c>
    </row>
    <row r="295" spans="1:8">
      <c r="A295" s="98" t="s">
        <v>695</v>
      </c>
      <c r="B295" s="98" t="s">
        <v>696</v>
      </c>
      <c r="C295" s="99">
        <v>1178716.9099999999</v>
      </c>
      <c r="D295" s="76" t="s">
        <v>12</v>
      </c>
      <c r="E295" s="99">
        <v>179212.2</v>
      </c>
      <c r="F295" s="99">
        <v>0</v>
      </c>
      <c r="G295" s="99">
        <v>1357929.11</v>
      </c>
    </row>
    <row r="296" spans="1:8">
      <c r="A296" s="98" t="s">
        <v>697</v>
      </c>
      <c r="B296" s="98" t="s">
        <v>698</v>
      </c>
      <c r="C296" s="99">
        <v>7170.44</v>
      </c>
      <c r="D296" s="76" t="s">
        <v>12</v>
      </c>
      <c r="E296" s="99">
        <v>3501.6</v>
      </c>
      <c r="F296" s="99">
        <v>0</v>
      </c>
      <c r="G296" s="99">
        <v>10672.04</v>
      </c>
    </row>
    <row r="297" spans="1:8">
      <c r="A297" s="98" t="s">
        <v>699</v>
      </c>
      <c r="B297" s="98" t="s">
        <v>700</v>
      </c>
      <c r="C297" s="99">
        <v>8058363.4000000004</v>
      </c>
      <c r="D297" s="76" t="s">
        <v>12</v>
      </c>
      <c r="E297" s="99">
        <v>676100.2</v>
      </c>
      <c r="F297" s="99">
        <v>0</v>
      </c>
      <c r="G297" s="99">
        <v>8734463.5999999996</v>
      </c>
    </row>
    <row r="298" spans="1:8">
      <c r="A298" s="98" t="s">
        <v>701</v>
      </c>
      <c r="B298" s="98" t="s">
        <v>702</v>
      </c>
      <c r="C298" s="99">
        <v>359503.32</v>
      </c>
      <c r="D298" s="76" t="s">
        <v>12</v>
      </c>
      <c r="E298" s="99">
        <v>94623.33</v>
      </c>
      <c r="F298" s="99">
        <v>0</v>
      </c>
      <c r="G298" s="99">
        <v>454126.65</v>
      </c>
    </row>
    <row r="299" spans="1:8">
      <c r="A299" s="98" t="s">
        <v>703</v>
      </c>
      <c r="B299" s="98" t="s">
        <v>704</v>
      </c>
      <c r="C299" s="99">
        <v>185915.6</v>
      </c>
      <c r="D299" s="76" t="s">
        <v>12</v>
      </c>
      <c r="E299" s="99">
        <v>40600</v>
      </c>
      <c r="F299" s="99">
        <v>0</v>
      </c>
      <c r="G299" s="99">
        <v>226515.6</v>
      </c>
    </row>
    <row r="300" spans="1:8">
      <c r="A300" s="98" t="s">
        <v>705</v>
      </c>
      <c r="B300" s="98" t="s">
        <v>706</v>
      </c>
      <c r="C300" s="99">
        <v>57458.28</v>
      </c>
      <c r="D300" s="76" t="s">
        <v>12</v>
      </c>
      <c r="E300" s="99">
        <v>115968</v>
      </c>
      <c r="F300" s="99">
        <v>0</v>
      </c>
      <c r="G300" s="99">
        <v>173426.28</v>
      </c>
    </row>
    <row r="301" spans="1:8">
      <c r="A301" s="98" t="s">
        <v>707</v>
      </c>
      <c r="B301" s="98" t="s">
        <v>708</v>
      </c>
      <c r="C301" s="99">
        <v>0</v>
      </c>
      <c r="D301" s="76" t="s">
        <v>12</v>
      </c>
      <c r="E301" s="99">
        <v>86599.95</v>
      </c>
      <c r="F301" s="99">
        <v>0</v>
      </c>
      <c r="G301" s="99">
        <v>86599.95</v>
      </c>
    </row>
    <row r="302" spans="1:8">
      <c r="A302" s="98" t="s">
        <v>709</v>
      </c>
      <c r="B302" s="98" t="s">
        <v>710</v>
      </c>
      <c r="C302" s="99">
        <v>27027.54</v>
      </c>
      <c r="D302" s="76" t="s">
        <v>12</v>
      </c>
      <c r="E302" s="99">
        <v>0</v>
      </c>
      <c r="F302" s="99">
        <v>0</v>
      </c>
      <c r="G302" s="99">
        <v>27027.54</v>
      </c>
    </row>
    <row r="303" spans="1:8">
      <c r="A303" s="98" t="s">
        <v>711</v>
      </c>
      <c r="B303" s="98" t="s">
        <v>712</v>
      </c>
      <c r="C303" s="99">
        <v>475909.03</v>
      </c>
      <c r="D303" s="76" t="s">
        <v>12</v>
      </c>
      <c r="E303" s="99">
        <v>148999.67999999999</v>
      </c>
      <c r="F303" s="99">
        <v>0</v>
      </c>
      <c r="G303" s="99">
        <v>624908.71</v>
      </c>
    </row>
    <row r="304" spans="1:8">
      <c r="A304" s="98" t="s">
        <v>713</v>
      </c>
      <c r="B304" s="98" t="s">
        <v>714</v>
      </c>
      <c r="C304" s="99">
        <v>756323.14</v>
      </c>
      <c r="D304" s="76" t="s">
        <v>12</v>
      </c>
      <c r="E304" s="99">
        <v>228344.24</v>
      </c>
      <c r="F304" s="99">
        <v>0</v>
      </c>
      <c r="G304" s="99">
        <v>984667.38</v>
      </c>
    </row>
    <row r="305" spans="1:7">
      <c r="A305" s="98" t="s">
        <v>715</v>
      </c>
      <c r="B305" s="98" t="s">
        <v>716</v>
      </c>
      <c r="C305" s="99">
        <v>29951.13</v>
      </c>
      <c r="D305" s="76" t="s">
        <v>12</v>
      </c>
      <c r="E305" s="99">
        <v>-21210.799999999999</v>
      </c>
      <c r="F305" s="99">
        <v>0</v>
      </c>
      <c r="G305" s="99">
        <v>8740.33</v>
      </c>
    </row>
    <row r="306" spans="1:7">
      <c r="A306" s="98" t="s">
        <v>717</v>
      </c>
      <c r="B306" s="98" t="s">
        <v>718</v>
      </c>
      <c r="C306" s="99">
        <v>179731.48</v>
      </c>
      <c r="D306" s="76" t="s">
        <v>12</v>
      </c>
      <c r="E306" s="99">
        <v>0</v>
      </c>
      <c r="F306" s="99">
        <v>0</v>
      </c>
      <c r="G306" s="99">
        <v>179731.48</v>
      </c>
    </row>
    <row r="307" spans="1:7">
      <c r="A307" s="98" t="s">
        <v>719</v>
      </c>
      <c r="B307" s="98" t="s">
        <v>720</v>
      </c>
      <c r="C307" s="99">
        <v>30480</v>
      </c>
      <c r="D307" s="76" t="s">
        <v>12</v>
      </c>
      <c r="E307" s="99">
        <v>0</v>
      </c>
      <c r="F307" s="99">
        <v>0</v>
      </c>
      <c r="G307" s="99">
        <v>30480</v>
      </c>
    </row>
    <row r="308" spans="1:7">
      <c r="A308" s="98" t="s">
        <v>721</v>
      </c>
      <c r="B308" s="98" t="s">
        <v>722</v>
      </c>
      <c r="C308" s="99">
        <v>525163.19999999995</v>
      </c>
      <c r="D308" s="76" t="s">
        <v>12</v>
      </c>
      <c r="E308" s="99">
        <v>6676.19</v>
      </c>
      <c r="F308" s="99">
        <v>0</v>
      </c>
      <c r="G308" s="99">
        <v>531839.39</v>
      </c>
    </row>
    <row r="309" spans="1:7">
      <c r="A309" s="98" t="s">
        <v>723</v>
      </c>
      <c r="B309" s="98" t="s">
        <v>724</v>
      </c>
      <c r="C309" s="99">
        <v>1330</v>
      </c>
      <c r="D309" s="76" t="s">
        <v>12</v>
      </c>
      <c r="E309" s="99">
        <v>0</v>
      </c>
      <c r="F309" s="99">
        <v>0</v>
      </c>
      <c r="G309" s="99">
        <v>1330</v>
      </c>
    </row>
    <row r="310" spans="1:7">
      <c r="A310" s="98" t="s">
        <v>725</v>
      </c>
      <c r="B310" s="98" t="s">
        <v>726</v>
      </c>
      <c r="C310" s="99">
        <v>158254.85999999999</v>
      </c>
      <c r="D310" s="76" t="s">
        <v>12</v>
      </c>
      <c r="E310" s="99">
        <v>9500.01</v>
      </c>
      <c r="F310" s="99">
        <v>0</v>
      </c>
      <c r="G310" s="99">
        <v>167754.87</v>
      </c>
    </row>
    <row r="311" spans="1:7">
      <c r="A311" s="98" t="s">
        <v>727</v>
      </c>
      <c r="B311" s="98" t="s">
        <v>728</v>
      </c>
      <c r="C311" s="99">
        <v>494842.36</v>
      </c>
      <c r="D311" s="76" t="s">
        <v>12</v>
      </c>
      <c r="E311" s="99">
        <v>45058</v>
      </c>
      <c r="F311" s="99">
        <v>0</v>
      </c>
      <c r="G311" s="99">
        <v>539900.36</v>
      </c>
    </row>
    <row r="312" spans="1:7">
      <c r="A312" s="98" t="s">
        <v>729</v>
      </c>
      <c r="B312" s="98" t="s">
        <v>730</v>
      </c>
      <c r="C312" s="99">
        <v>33976.400000000001</v>
      </c>
      <c r="D312" s="76" t="s">
        <v>12</v>
      </c>
      <c r="E312" s="99">
        <v>0</v>
      </c>
      <c r="F312" s="99">
        <v>0</v>
      </c>
      <c r="G312" s="99">
        <v>33976.400000000001</v>
      </c>
    </row>
    <row r="313" spans="1:7">
      <c r="A313" s="98" t="s">
        <v>731</v>
      </c>
      <c r="B313" s="98" t="s">
        <v>732</v>
      </c>
      <c r="C313" s="99">
        <v>2400</v>
      </c>
      <c r="D313" s="76" t="s">
        <v>12</v>
      </c>
      <c r="E313" s="99">
        <v>2200</v>
      </c>
      <c r="F313" s="99">
        <v>0</v>
      </c>
      <c r="G313" s="99">
        <v>4600</v>
      </c>
    </row>
    <row r="314" spans="1:7">
      <c r="A314" s="98" t="s">
        <v>733</v>
      </c>
      <c r="B314" s="98" t="s">
        <v>734</v>
      </c>
      <c r="C314" s="99">
        <v>11716</v>
      </c>
      <c r="D314" s="76" t="s">
        <v>12</v>
      </c>
      <c r="E314" s="99">
        <v>0</v>
      </c>
      <c r="F314" s="99">
        <v>0</v>
      </c>
      <c r="G314" s="99">
        <v>11716</v>
      </c>
    </row>
    <row r="315" spans="1:7">
      <c r="A315" s="98" t="s">
        <v>735</v>
      </c>
      <c r="B315" s="98" t="s">
        <v>736</v>
      </c>
      <c r="C315" s="99">
        <v>1028400</v>
      </c>
      <c r="D315" s="76" t="s">
        <v>12</v>
      </c>
      <c r="E315" s="99">
        <v>0</v>
      </c>
      <c r="F315" s="99">
        <v>0</v>
      </c>
      <c r="G315" s="99">
        <v>1028400</v>
      </c>
    </row>
    <row r="316" spans="1:7">
      <c r="A316" s="98" t="s">
        <v>737</v>
      </c>
      <c r="B316" s="98" t="s">
        <v>738</v>
      </c>
      <c r="C316" s="99">
        <v>191206.05</v>
      </c>
      <c r="D316" s="76" t="s">
        <v>12</v>
      </c>
      <c r="E316" s="99">
        <v>0</v>
      </c>
      <c r="F316" s="99">
        <v>0</v>
      </c>
      <c r="G316" s="99">
        <v>191206.05</v>
      </c>
    </row>
    <row r="317" spans="1:7">
      <c r="A317" s="98" t="s">
        <v>739</v>
      </c>
      <c r="B317" s="98" t="s">
        <v>740</v>
      </c>
      <c r="C317" s="99">
        <v>7465</v>
      </c>
      <c r="D317" s="76" t="s">
        <v>12</v>
      </c>
      <c r="E317" s="99">
        <v>0</v>
      </c>
      <c r="F317" s="99">
        <v>0</v>
      </c>
      <c r="G317" s="99">
        <v>7465</v>
      </c>
    </row>
    <row r="318" spans="1:7">
      <c r="A318" s="98" t="s">
        <v>741</v>
      </c>
      <c r="B318" s="98" t="s">
        <v>742</v>
      </c>
      <c r="C318" s="99">
        <v>32975.47</v>
      </c>
      <c r="D318" s="76" t="s">
        <v>12</v>
      </c>
      <c r="E318" s="99">
        <v>0</v>
      </c>
      <c r="F318" s="99">
        <v>0</v>
      </c>
      <c r="G318" s="99">
        <v>32975.47</v>
      </c>
    </row>
    <row r="319" spans="1:7">
      <c r="A319" s="98" t="s">
        <v>743</v>
      </c>
      <c r="B319" s="98" t="s">
        <v>744</v>
      </c>
      <c r="C319" s="99">
        <v>45806.05</v>
      </c>
      <c r="D319" s="76" t="s">
        <v>12</v>
      </c>
      <c r="E319" s="99">
        <v>35251.74</v>
      </c>
      <c r="F319" s="99">
        <v>0</v>
      </c>
      <c r="G319" s="99">
        <v>81057.789999999994</v>
      </c>
    </row>
    <row r="320" spans="1:7">
      <c r="A320" s="98" t="s">
        <v>745</v>
      </c>
      <c r="B320" s="98" t="s">
        <v>746</v>
      </c>
      <c r="C320" s="99">
        <v>98057.45</v>
      </c>
      <c r="D320" s="76" t="s">
        <v>12</v>
      </c>
      <c r="E320" s="99">
        <v>51225.4</v>
      </c>
      <c r="F320" s="99">
        <v>0</v>
      </c>
      <c r="G320" s="99">
        <v>149282.85</v>
      </c>
    </row>
    <row r="321" spans="1:8">
      <c r="A321" s="98" t="s">
        <v>747</v>
      </c>
      <c r="B321" s="98" t="s">
        <v>748</v>
      </c>
      <c r="C321" s="99">
        <v>592855.28</v>
      </c>
      <c r="D321" s="76" t="s">
        <v>12</v>
      </c>
      <c r="E321" s="99">
        <v>211847.8</v>
      </c>
      <c r="F321" s="99">
        <v>0</v>
      </c>
      <c r="G321" s="99">
        <v>804703.08</v>
      </c>
    </row>
    <row r="322" spans="1:8">
      <c r="A322" s="98" t="s">
        <v>749</v>
      </c>
      <c r="B322" s="98" t="s">
        <v>750</v>
      </c>
      <c r="C322" s="99">
        <v>14056</v>
      </c>
      <c r="D322" s="76" t="s">
        <v>12</v>
      </c>
      <c r="E322" s="99">
        <v>14449</v>
      </c>
      <c r="F322" s="99">
        <v>0</v>
      </c>
      <c r="G322" s="99">
        <v>28505</v>
      </c>
    </row>
    <row r="323" spans="1:8">
      <c r="A323" s="98" t="s">
        <v>751</v>
      </c>
      <c r="B323" s="98" t="s">
        <v>752</v>
      </c>
      <c r="C323" s="99">
        <v>1679092.82</v>
      </c>
      <c r="D323" s="76" t="s">
        <v>12</v>
      </c>
      <c r="E323" s="99">
        <v>0</v>
      </c>
      <c r="F323" s="99">
        <v>0</v>
      </c>
      <c r="G323" s="99">
        <v>1679092.82</v>
      </c>
    </row>
    <row r="324" spans="1:8">
      <c r="A324" s="98" t="s">
        <v>753</v>
      </c>
      <c r="B324" s="98" t="s">
        <v>754</v>
      </c>
      <c r="C324" s="99">
        <v>2387243.7799999998</v>
      </c>
      <c r="D324" s="76" t="s">
        <v>12</v>
      </c>
      <c r="E324" s="99">
        <v>14489.39</v>
      </c>
      <c r="F324" s="99">
        <v>0</v>
      </c>
      <c r="G324" s="99">
        <v>2401733.17</v>
      </c>
    </row>
    <row r="325" spans="1:8">
      <c r="A325" s="98"/>
      <c r="B325" s="98"/>
      <c r="C325" s="99"/>
      <c r="E325" s="99"/>
      <c r="F325" s="99"/>
      <c r="G325" s="99"/>
    </row>
    <row r="326" spans="1:8">
      <c r="A326" s="116" t="s">
        <v>755</v>
      </c>
      <c r="B326" s="116" t="s">
        <v>756</v>
      </c>
      <c r="C326" s="118">
        <v>47397.03</v>
      </c>
      <c r="D326" s="117" t="s">
        <v>12</v>
      </c>
      <c r="E326" s="118">
        <v>0</v>
      </c>
      <c r="F326" s="118">
        <v>0</v>
      </c>
      <c r="G326" s="118">
        <v>47397.03</v>
      </c>
      <c r="H326" s="117"/>
    </row>
    <row r="327" spans="1:8">
      <c r="A327" s="98" t="s">
        <v>757</v>
      </c>
      <c r="B327" s="98" t="s">
        <v>758</v>
      </c>
      <c r="C327" s="99">
        <v>47397.03</v>
      </c>
      <c r="D327" s="76" t="s">
        <v>12</v>
      </c>
      <c r="E327" s="99">
        <v>0</v>
      </c>
      <c r="F327" s="99">
        <v>0</v>
      </c>
      <c r="G327" s="99">
        <v>47397.03</v>
      </c>
    </row>
    <row r="328" spans="1:8">
      <c r="A328" s="98"/>
      <c r="B328" s="116" t="s">
        <v>759</v>
      </c>
      <c r="C328" s="118">
        <v>190093091.13999999</v>
      </c>
      <c r="D328" s="117" t="s">
        <v>12</v>
      </c>
      <c r="E328" s="118">
        <v>17024944.190000001</v>
      </c>
      <c r="F328" s="118">
        <v>0</v>
      </c>
      <c r="G328" s="118">
        <v>207118035.33000001</v>
      </c>
    </row>
    <row r="329" spans="1:8">
      <c r="A329" s="116" t="s">
        <v>760</v>
      </c>
      <c r="B329" s="116" t="s">
        <v>759</v>
      </c>
      <c r="C329" s="118">
        <f t="shared" ref="C329:H329" si="9">SUM(C330:C340)</f>
        <v>190093091.13999999</v>
      </c>
      <c r="D329" s="118">
        <f t="shared" si="9"/>
        <v>0</v>
      </c>
      <c r="E329" s="118">
        <f t="shared" si="9"/>
        <v>17024944.190000001</v>
      </c>
      <c r="F329" s="118">
        <f t="shared" si="9"/>
        <v>0</v>
      </c>
      <c r="G329" s="118">
        <f t="shared" si="9"/>
        <v>207118035.32999995</v>
      </c>
      <c r="H329" s="118">
        <f t="shared" si="9"/>
        <v>0</v>
      </c>
    </row>
    <row r="330" spans="1:8">
      <c r="A330" s="98" t="s">
        <v>761</v>
      </c>
      <c r="B330" s="98" t="s">
        <v>762</v>
      </c>
      <c r="C330" s="99">
        <v>29605724.710000001</v>
      </c>
      <c r="D330" s="76" t="s">
        <v>12</v>
      </c>
      <c r="E330" s="99">
        <v>2691429.52</v>
      </c>
      <c r="F330" s="99">
        <v>0</v>
      </c>
      <c r="G330" s="99">
        <v>32297154.23</v>
      </c>
    </row>
    <row r="331" spans="1:8">
      <c r="A331" s="98" t="s">
        <v>763</v>
      </c>
      <c r="B331" s="98" t="s">
        <v>764</v>
      </c>
      <c r="C331" s="99">
        <v>30191459.550000001</v>
      </c>
      <c r="D331" s="76" t="s">
        <v>12</v>
      </c>
      <c r="E331" s="99">
        <v>2744678.14</v>
      </c>
      <c r="F331" s="99">
        <v>0</v>
      </c>
      <c r="G331" s="99">
        <v>32936137.690000001</v>
      </c>
    </row>
    <row r="332" spans="1:8">
      <c r="A332" s="98" t="s">
        <v>765</v>
      </c>
      <c r="B332" s="98" t="s">
        <v>766</v>
      </c>
      <c r="C332" s="99">
        <v>15975645.779999999</v>
      </c>
      <c r="D332" s="76" t="s">
        <v>12</v>
      </c>
      <c r="E332" s="99">
        <v>1452331.43</v>
      </c>
      <c r="F332" s="99">
        <v>0</v>
      </c>
      <c r="G332" s="99">
        <v>17427977.210000001</v>
      </c>
    </row>
    <row r="333" spans="1:8">
      <c r="A333" s="98" t="s">
        <v>767</v>
      </c>
      <c r="B333" s="98" t="s">
        <v>768</v>
      </c>
      <c r="C333" s="99">
        <v>46761012.530000001</v>
      </c>
      <c r="D333" s="76" t="s">
        <v>12</v>
      </c>
      <c r="E333" s="99">
        <v>4251001.1399999997</v>
      </c>
      <c r="F333" s="99">
        <v>0</v>
      </c>
      <c r="G333" s="99">
        <v>51012013.670000002</v>
      </c>
    </row>
    <row r="334" spans="1:8">
      <c r="A334" s="98" t="s">
        <v>769</v>
      </c>
      <c r="B334" s="98" t="s">
        <v>770</v>
      </c>
      <c r="C334" s="99">
        <v>38652442.469999999</v>
      </c>
      <c r="D334" s="76" t="s">
        <v>12</v>
      </c>
      <c r="E334" s="99">
        <v>3513858.41</v>
      </c>
      <c r="F334" s="99">
        <v>0</v>
      </c>
      <c r="G334" s="99">
        <v>42166300.880000003</v>
      </c>
    </row>
    <row r="335" spans="1:8">
      <c r="A335" s="98" t="s">
        <v>771</v>
      </c>
      <c r="B335" s="98" t="s">
        <v>772</v>
      </c>
      <c r="C335" s="99">
        <v>6409703.3899999997</v>
      </c>
      <c r="D335" s="76" t="s">
        <v>12</v>
      </c>
      <c r="E335" s="99">
        <v>582700.31000000006</v>
      </c>
      <c r="F335" s="99">
        <v>0</v>
      </c>
      <c r="G335" s="99">
        <v>6992403.7000000002</v>
      </c>
    </row>
    <row r="336" spans="1:8">
      <c r="A336" s="98" t="s">
        <v>773</v>
      </c>
      <c r="B336" s="98" t="s">
        <v>774</v>
      </c>
      <c r="C336" s="99">
        <v>3442249.73</v>
      </c>
      <c r="D336" s="76" t="s">
        <v>12</v>
      </c>
      <c r="E336" s="99">
        <v>311772.31</v>
      </c>
      <c r="F336" s="99">
        <v>0</v>
      </c>
      <c r="G336" s="99">
        <v>3754022.04</v>
      </c>
    </row>
    <row r="337" spans="1:8">
      <c r="A337" s="98" t="s">
        <v>775</v>
      </c>
      <c r="B337" s="98" t="s">
        <v>776</v>
      </c>
      <c r="C337" s="99">
        <v>6409703.3899999997</v>
      </c>
      <c r="D337" s="76" t="s">
        <v>12</v>
      </c>
      <c r="E337" s="99">
        <v>582700.31000000006</v>
      </c>
      <c r="F337" s="99">
        <v>0</v>
      </c>
      <c r="G337" s="99">
        <v>6992403.7000000002</v>
      </c>
    </row>
    <row r="338" spans="1:8">
      <c r="A338" s="98" t="s">
        <v>777</v>
      </c>
      <c r="B338" s="98" t="s">
        <v>778</v>
      </c>
      <c r="C338" s="99">
        <v>6097931.0800000001</v>
      </c>
      <c r="D338" s="76" t="s">
        <v>12</v>
      </c>
      <c r="E338" s="99">
        <v>582700.31000000006</v>
      </c>
      <c r="F338" s="99">
        <v>0</v>
      </c>
      <c r="G338" s="99">
        <v>6680631.3899999997</v>
      </c>
    </row>
    <row r="339" spans="1:8">
      <c r="A339" s="98" t="s">
        <v>779</v>
      </c>
      <c r="B339" s="98" t="s">
        <v>780</v>
      </c>
      <c r="C339" s="99">
        <v>3429495.41</v>
      </c>
      <c r="D339" s="76" t="s">
        <v>12</v>
      </c>
      <c r="E339" s="99">
        <v>311772.31</v>
      </c>
      <c r="F339" s="99">
        <v>0</v>
      </c>
      <c r="G339" s="99">
        <v>3741267.72</v>
      </c>
    </row>
    <row r="340" spans="1:8">
      <c r="A340" s="98" t="s">
        <v>781</v>
      </c>
      <c r="B340" s="98" t="s">
        <v>782</v>
      </c>
      <c r="C340" s="99">
        <v>3117723.1</v>
      </c>
      <c r="D340" s="76" t="s">
        <v>12</v>
      </c>
      <c r="E340" s="99">
        <v>0</v>
      </c>
      <c r="F340" s="99">
        <v>0</v>
      </c>
      <c r="G340" s="99">
        <v>3117723.1</v>
      </c>
    </row>
    <row r="341" spans="1:8">
      <c r="A341" s="98"/>
      <c r="B341" s="116" t="s">
        <v>783</v>
      </c>
      <c r="C341" s="118">
        <v>70063877.349999994</v>
      </c>
      <c r="D341" s="117" t="s">
        <v>12</v>
      </c>
      <c r="E341" s="118">
        <v>0</v>
      </c>
      <c r="F341" s="118">
        <v>0</v>
      </c>
      <c r="G341" s="118">
        <v>70063877.349999994</v>
      </c>
      <c r="H341" s="117"/>
    </row>
    <row r="342" spans="1:8">
      <c r="A342" s="116" t="s">
        <v>784</v>
      </c>
      <c r="B342" s="116" t="s">
        <v>783</v>
      </c>
      <c r="C342" s="118">
        <f t="shared" ref="C342:H342" si="10">SUM(C343:C374)</f>
        <v>70063877.350000009</v>
      </c>
      <c r="D342" s="118">
        <f t="shared" si="10"/>
        <v>0</v>
      </c>
      <c r="E342" s="118">
        <f t="shared" si="10"/>
        <v>0</v>
      </c>
      <c r="F342" s="118">
        <f t="shared" si="10"/>
        <v>0</v>
      </c>
      <c r="G342" s="118">
        <f t="shared" si="10"/>
        <v>70063877.350000009</v>
      </c>
      <c r="H342" s="118">
        <f t="shared" si="10"/>
        <v>0</v>
      </c>
    </row>
    <row r="343" spans="1:8">
      <c r="A343" s="98" t="s">
        <v>785</v>
      </c>
      <c r="B343" s="98" t="s">
        <v>786</v>
      </c>
      <c r="C343" s="99">
        <v>9877188.7400000002</v>
      </c>
      <c r="D343" s="76" t="s">
        <v>12</v>
      </c>
      <c r="E343" s="99">
        <v>0</v>
      </c>
      <c r="F343" s="99">
        <v>0</v>
      </c>
      <c r="G343" s="99">
        <v>9877188.7400000002</v>
      </c>
    </row>
    <row r="344" spans="1:8">
      <c r="A344" s="98" t="s">
        <v>787</v>
      </c>
      <c r="B344" s="98" t="s">
        <v>764</v>
      </c>
      <c r="C344" s="99">
        <v>10072604.09</v>
      </c>
      <c r="D344" s="76" t="s">
        <v>12</v>
      </c>
      <c r="E344" s="99">
        <v>0</v>
      </c>
      <c r="F344" s="99">
        <v>0</v>
      </c>
      <c r="G344" s="99">
        <v>10072604.09</v>
      </c>
    </row>
    <row r="345" spans="1:8">
      <c r="A345" s="98" t="s">
        <v>788</v>
      </c>
      <c r="B345" s="98" t="s">
        <v>789</v>
      </c>
      <c r="C345" s="99">
        <v>1906938.26</v>
      </c>
      <c r="D345" s="76" t="s">
        <v>12</v>
      </c>
      <c r="E345" s="99">
        <v>0</v>
      </c>
      <c r="F345" s="99">
        <v>0</v>
      </c>
      <c r="G345" s="99">
        <v>1906938.26</v>
      </c>
    </row>
    <row r="346" spans="1:8">
      <c r="A346" s="98" t="s">
        <v>790</v>
      </c>
      <c r="B346" s="98" t="s">
        <v>791</v>
      </c>
      <c r="C346" s="99">
        <v>1906938.26</v>
      </c>
      <c r="D346" s="76" t="s">
        <v>12</v>
      </c>
      <c r="E346" s="99">
        <v>0</v>
      </c>
      <c r="F346" s="99">
        <v>0</v>
      </c>
      <c r="G346" s="99">
        <v>1906938.26</v>
      </c>
    </row>
    <row r="347" spans="1:8">
      <c r="A347" s="98" t="s">
        <v>792</v>
      </c>
      <c r="B347" s="98" t="s">
        <v>793</v>
      </c>
      <c r="C347" s="99">
        <v>5329863.3899999997</v>
      </c>
      <c r="D347" s="76" t="s">
        <v>12</v>
      </c>
      <c r="E347" s="99">
        <v>0</v>
      </c>
      <c r="F347" s="99">
        <v>0</v>
      </c>
      <c r="G347" s="99">
        <v>5329863.3899999997</v>
      </c>
    </row>
    <row r="348" spans="1:8">
      <c r="A348" s="98" t="s">
        <v>794</v>
      </c>
      <c r="B348" s="98" t="s">
        <v>768</v>
      </c>
      <c r="C348" s="99">
        <v>15600609.34</v>
      </c>
      <c r="D348" s="76" t="s">
        <v>12</v>
      </c>
      <c r="E348" s="99">
        <v>0</v>
      </c>
      <c r="F348" s="99">
        <v>0</v>
      </c>
      <c r="G348" s="99">
        <v>15600609.34</v>
      </c>
    </row>
    <row r="349" spans="1:8">
      <c r="A349" s="98" t="s">
        <v>795</v>
      </c>
      <c r="B349" s="98" t="s">
        <v>770</v>
      </c>
      <c r="C349" s="99">
        <v>12895393.460000001</v>
      </c>
      <c r="D349" s="76" t="s">
        <v>12</v>
      </c>
      <c r="E349" s="99">
        <v>0</v>
      </c>
      <c r="F349" s="99">
        <v>0</v>
      </c>
      <c r="G349" s="99">
        <v>12895393.460000001</v>
      </c>
    </row>
    <row r="350" spans="1:8">
      <c r="A350" s="98" t="s">
        <v>796</v>
      </c>
      <c r="B350" s="98" t="s">
        <v>797</v>
      </c>
      <c r="C350" s="99">
        <v>1940418.35</v>
      </c>
      <c r="D350" s="76" t="s">
        <v>12</v>
      </c>
      <c r="E350" s="99">
        <v>0</v>
      </c>
      <c r="F350" s="99">
        <v>0</v>
      </c>
      <c r="G350" s="99">
        <v>1940418.35</v>
      </c>
    </row>
    <row r="351" spans="1:8">
      <c r="A351" s="98" t="s">
        <v>798</v>
      </c>
      <c r="B351" s="98" t="s">
        <v>772</v>
      </c>
      <c r="C351" s="99">
        <v>2138432.71</v>
      </c>
      <c r="D351" s="76" t="s">
        <v>12</v>
      </c>
      <c r="E351" s="99">
        <v>0</v>
      </c>
      <c r="F351" s="99">
        <v>0</v>
      </c>
      <c r="G351" s="99">
        <v>2138432.71</v>
      </c>
    </row>
    <row r="352" spans="1:8">
      <c r="A352" s="98" t="s">
        <v>799</v>
      </c>
      <c r="B352" s="98" t="s">
        <v>776</v>
      </c>
      <c r="C352" s="99">
        <v>2138432.71</v>
      </c>
      <c r="D352" s="76" t="s">
        <v>12</v>
      </c>
      <c r="E352" s="99">
        <v>0</v>
      </c>
      <c r="F352" s="99">
        <v>0</v>
      </c>
      <c r="G352" s="99">
        <v>2138432.71</v>
      </c>
    </row>
    <row r="353" spans="1:7">
      <c r="A353" s="98" t="s">
        <v>800</v>
      </c>
      <c r="B353" s="98" t="s">
        <v>801</v>
      </c>
      <c r="C353" s="99">
        <v>1906938.26</v>
      </c>
      <c r="D353" s="76" t="s">
        <v>12</v>
      </c>
      <c r="E353" s="99">
        <v>0</v>
      </c>
      <c r="F353" s="99">
        <v>0</v>
      </c>
      <c r="G353" s="99">
        <v>1906938.26</v>
      </c>
    </row>
    <row r="354" spans="1:7">
      <c r="A354" s="98" t="s">
        <v>802</v>
      </c>
      <c r="B354" s="98" t="s">
        <v>780</v>
      </c>
      <c r="C354" s="99">
        <v>1940418.35</v>
      </c>
      <c r="D354" s="76" t="s">
        <v>12</v>
      </c>
      <c r="E354" s="99">
        <v>0</v>
      </c>
      <c r="F354" s="99">
        <v>0</v>
      </c>
      <c r="G354" s="99">
        <v>1940418.35</v>
      </c>
    </row>
    <row r="355" spans="1:7">
      <c r="A355" s="98" t="s">
        <v>803</v>
      </c>
      <c r="B355" s="98" t="s">
        <v>778</v>
      </c>
      <c r="C355" s="99">
        <v>2138432.71</v>
      </c>
      <c r="D355" s="76" t="s">
        <v>12</v>
      </c>
      <c r="E355" s="99">
        <v>0</v>
      </c>
      <c r="F355" s="99">
        <v>0</v>
      </c>
      <c r="G355" s="99">
        <v>2138432.71</v>
      </c>
    </row>
    <row r="356" spans="1:7">
      <c r="A356" s="98" t="s">
        <v>804</v>
      </c>
      <c r="B356" s="98" t="s">
        <v>805</v>
      </c>
      <c r="C356" s="99">
        <v>26221.52</v>
      </c>
      <c r="D356" s="76" t="s">
        <v>12</v>
      </c>
      <c r="E356" s="99">
        <v>0</v>
      </c>
      <c r="F356" s="99">
        <v>0</v>
      </c>
      <c r="G356" s="99">
        <v>26221.52</v>
      </c>
    </row>
    <row r="357" spans="1:7">
      <c r="A357" s="98" t="s">
        <v>806</v>
      </c>
      <c r="B357" s="98" t="s">
        <v>807</v>
      </c>
      <c r="C357" s="99">
        <v>26221.52</v>
      </c>
      <c r="D357" s="76" t="s">
        <v>12</v>
      </c>
      <c r="E357" s="99">
        <v>0</v>
      </c>
      <c r="F357" s="99">
        <v>0</v>
      </c>
      <c r="G357" s="99">
        <v>26221.52</v>
      </c>
    </row>
    <row r="358" spans="1:7">
      <c r="A358" s="98" t="s">
        <v>808</v>
      </c>
      <c r="B358" s="98" t="s">
        <v>809</v>
      </c>
      <c r="C358" s="99">
        <v>4117.79</v>
      </c>
      <c r="D358" s="76" t="s">
        <v>12</v>
      </c>
      <c r="E358" s="99">
        <v>0</v>
      </c>
      <c r="F358" s="99">
        <v>0</v>
      </c>
      <c r="G358" s="99">
        <v>4117.79</v>
      </c>
    </row>
    <row r="359" spans="1:7">
      <c r="A359" s="98" t="s">
        <v>810</v>
      </c>
      <c r="B359" s="98" t="s">
        <v>811</v>
      </c>
      <c r="C359" s="99">
        <v>4106.5200000000004</v>
      </c>
      <c r="D359" s="76" t="s">
        <v>12</v>
      </c>
      <c r="E359" s="99">
        <v>0</v>
      </c>
      <c r="F359" s="99">
        <v>0</v>
      </c>
      <c r="G359" s="99">
        <v>4106.5200000000004</v>
      </c>
    </row>
    <row r="360" spans="1:7">
      <c r="A360" s="98" t="s">
        <v>812</v>
      </c>
      <c r="B360" s="98" t="s">
        <v>813</v>
      </c>
      <c r="C360" s="99">
        <v>4106.5200000000004</v>
      </c>
      <c r="D360" s="76" t="s">
        <v>12</v>
      </c>
      <c r="E360" s="99">
        <v>0</v>
      </c>
      <c r="F360" s="99">
        <v>0</v>
      </c>
      <c r="G360" s="99">
        <v>4106.5200000000004</v>
      </c>
    </row>
    <row r="361" spans="1:7">
      <c r="A361" s="98" t="s">
        <v>814</v>
      </c>
      <c r="B361" s="98" t="s">
        <v>815</v>
      </c>
      <c r="C361" s="99">
        <v>3484.39</v>
      </c>
      <c r="D361" s="76" t="s">
        <v>12</v>
      </c>
      <c r="E361" s="99">
        <v>0</v>
      </c>
      <c r="F361" s="99">
        <v>0</v>
      </c>
      <c r="G361" s="99">
        <v>3484.39</v>
      </c>
    </row>
    <row r="362" spans="1:7">
      <c r="A362" s="98" t="s">
        <v>816</v>
      </c>
      <c r="B362" s="98" t="s">
        <v>817</v>
      </c>
      <c r="C362" s="99">
        <v>3484.39</v>
      </c>
      <c r="D362" s="76" t="s">
        <v>12</v>
      </c>
      <c r="E362" s="99">
        <v>0</v>
      </c>
      <c r="F362" s="99">
        <v>0</v>
      </c>
      <c r="G362" s="99">
        <v>3484.39</v>
      </c>
    </row>
    <row r="363" spans="1:7">
      <c r="A363" s="98" t="s">
        <v>818</v>
      </c>
      <c r="B363" s="98" t="s">
        <v>819</v>
      </c>
      <c r="C363" s="99">
        <v>1867.37</v>
      </c>
      <c r="D363" s="76" t="s">
        <v>12</v>
      </c>
      <c r="E363" s="99">
        <v>0</v>
      </c>
      <c r="F363" s="99">
        <v>0</v>
      </c>
      <c r="G363" s="99">
        <v>1867.37</v>
      </c>
    </row>
    <row r="364" spans="1:7">
      <c r="A364" s="98" t="s">
        <v>820</v>
      </c>
      <c r="B364" s="98" t="s">
        <v>821</v>
      </c>
      <c r="C364" s="99">
        <v>1290.69</v>
      </c>
      <c r="D364" s="76" t="s">
        <v>12</v>
      </c>
      <c r="E364" s="99">
        <v>0</v>
      </c>
      <c r="F364" s="99">
        <v>0</v>
      </c>
      <c r="G364" s="99">
        <v>1290.69</v>
      </c>
    </row>
    <row r="365" spans="1:7">
      <c r="A365" s="98" t="s">
        <v>822</v>
      </c>
      <c r="B365" s="98" t="s">
        <v>823</v>
      </c>
      <c r="C365" s="99">
        <v>106673.42</v>
      </c>
      <c r="D365" s="76" t="s">
        <v>12</v>
      </c>
      <c r="E365" s="99">
        <v>0</v>
      </c>
      <c r="F365" s="99">
        <v>0</v>
      </c>
      <c r="G365" s="99">
        <v>106673.42</v>
      </c>
    </row>
    <row r="366" spans="1:7">
      <c r="A366" s="98" t="s">
        <v>824</v>
      </c>
      <c r="B366" s="98" t="s">
        <v>825</v>
      </c>
      <c r="C366" s="99">
        <v>6632.68</v>
      </c>
      <c r="D366" s="76" t="s">
        <v>12</v>
      </c>
      <c r="E366" s="99">
        <v>0</v>
      </c>
      <c r="F366" s="99">
        <v>0</v>
      </c>
      <c r="G366" s="99">
        <v>6632.68</v>
      </c>
    </row>
    <row r="367" spans="1:7">
      <c r="A367" s="98" t="s">
        <v>826</v>
      </c>
      <c r="B367" s="98" t="s">
        <v>827</v>
      </c>
      <c r="C367" s="99">
        <v>2484.86</v>
      </c>
      <c r="D367" s="76" t="s">
        <v>12</v>
      </c>
      <c r="E367" s="99">
        <v>0</v>
      </c>
      <c r="F367" s="99">
        <v>0</v>
      </c>
      <c r="G367" s="99">
        <v>2484.86</v>
      </c>
    </row>
    <row r="368" spans="1:7">
      <c r="A368" s="98" t="s">
        <v>828</v>
      </c>
      <c r="B368" s="98" t="s">
        <v>829</v>
      </c>
      <c r="C368" s="99">
        <v>2903.51</v>
      </c>
      <c r="D368" s="76" t="s">
        <v>12</v>
      </c>
      <c r="E368" s="99">
        <v>0</v>
      </c>
      <c r="F368" s="99">
        <v>0</v>
      </c>
      <c r="G368" s="99">
        <v>2903.51</v>
      </c>
    </row>
    <row r="369" spans="1:8">
      <c r="A369" s="98" t="s">
        <v>830</v>
      </c>
      <c r="B369" s="98" t="s">
        <v>831</v>
      </c>
      <c r="C369" s="99">
        <v>51.63</v>
      </c>
      <c r="D369" s="76" t="s">
        <v>12</v>
      </c>
      <c r="E369" s="99">
        <v>0</v>
      </c>
      <c r="F369" s="99">
        <v>0</v>
      </c>
      <c r="G369" s="99">
        <v>51.63</v>
      </c>
    </row>
    <row r="370" spans="1:8">
      <c r="A370" s="98" t="s">
        <v>832</v>
      </c>
      <c r="B370" s="98" t="s">
        <v>833</v>
      </c>
      <c r="C370" s="99">
        <v>7172.54</v>
      </c>
      <c r="D370" s="76" t="s">
        <v>12</v>
      </c>
      <c r="E370" s="99">
        <v>0</v>
      </c>
      <c r="F370" s="99">
        <v>0</v>
      </c>
      <c r="G370" s="99">
        <v>7172.54</v>
      </c>
    </row>
    <row r="371" spans="1:8">
      <c r="A371" s="98" t="s">
        <v>834</v>
      </c>
      <c r="B371" s="98" t="s">
        <v>835</v>
      </c>
      <c r="C371" s="99">
        <v>7172.54</v>
      </c>
      <c r="D371" s="76" t="s">
        <v>12</v>
      </c>
      <c r="E371" s="99">
        <v>0</v>
      </c>
      <c r="F371" s="99">
        <v>0</v>
      </c>
      <c r="G371" s="99">
        <v>7172.54</v>
      </c>
    </row>
    <row r="372" spans="1:8">
      <c r="A372" s="98" t="s">
        <v>836</v>
      </c>
      <c r="B372" s="98" t="s">
        <v>837</v>
      </c>
      <c r="C372" s="99">
        <v>26221.52</v>
      </c>
      <c r="D372" s="76" t="s">
        <v>12</v>
      </c>
      <c r="E372" s="99">
        <v>0</v>
      </c>
      <c r="F372" s="99">
        <v>0</v>
      </c>
      <c r="G372" s="99">
        <v>26221.52</v>
      </c>
    </row>
    <row r="373" spans="1:8">
      <c r="A373" s="98" t="s">
        <v>838</v>
      </c>
      <c r="B373" s="98" t="s">
        <v>839</v>
      </c>
      <c r="C373" s="99">
        <v>2903.51</v>
      </c>
      <c r="D373" s="76" t="s">
        <v>12</v>
      </c>
      <c r="E373" s="99">
        <v>0</v>
      </c>
      <c r="F373" s="99">
        <v>0</v>
      </c>
      <c r="G373" s="99">
        <v>2903.51</v>
      </c>
    </row>
    <row r="374" spans="1:8">
      <c r="A374" s="98" t="s">
        <v>840</v>
      </c>
      <c r="B374" s="98" t="s">
        <v>841</v>
      </c>
      <c r="C374" s="99">
        <v>34151.800000000003</v>
      </c>
      <c r="D374" s="76" t="s">
        <v>12</v>
      </c>
      <c r="E374" s="99">
        <v>0</v>
      </c>
      <c r="F374" s="99">
        <v>0</v>
      </c>
      <c r="G374" s="99">
        <v>34151.800000000003</v>
      </c>
    </row>
    <row r="375" spans="1:8">
      <c r="A375" s="116" t="s">
        <v>842</v>
      </c>
      <c r="B375" s="116" t="s">
        <v>843</v>
      </c>
      <c r="C375" s="118">
        <v>346297440.69999999</v>
      </c>
      <c r="D375" s="117" t="s">
        <v>12</v>
      </c>
      <c r="E375" s="118">
        <v>6353119.0499999998</v>
      </c>
      <c r="F375" s="118">
        <v>0</v>
      </c>
      <c r="G375" s="118">
        <v>352650559.75</v>
      </c>
      <c r="H375" s="117"/>
    </row>
    <row r="376" spans="1:8">
      <c r="A376" s="98"/>
      <c r="B376" s="116" t="s">
        <v>622</v>
      </c>
      <c r="C376" s="118">
        <v>188728543.21000001</v>
      </c>
      <c r="D376" s="117" t="s">
        <v>12</v>
      </c>
      <c r="E376" s="118">
        <v>5740985.3300000001</v>
      </c>
      <c r="F376" s="118">
        <v>0</v>
      </c>
      <c r="G376" s="118">
        <v>194469528.53999999</v>
      </c>
      <c r="H376" s="117"/>
    </row>
    <row r="377" spans="1:8">
      <c r="A377" s="116" t="s">
        <v>844</v>
      </c>
      <c r="B377" s="116" t="s">
        <v>622</v>
      </c>
      <c r="C377" s="118">
        <f t="shared" ref="C377:H377" si="11">SUM(C378:C384)</f>
        <v>188728543.21000004</v>
      </c>
      <c r="D377" s="118">
        <f t="shared" si="11"/>
        <v>0</v>
      </c>
      <c r="E377" s="118">
        <f t="shared" si="11"/>
        <v>5740985.3299999991</v>
      </c>
      <c r="F377" s="118">
        <f t="shared" si="11"/>
        <v>0</v>
      </c>
      <c r="G377" s="118">
        <f t="shared" si="11"/>
        <v>194469528.53999999</v>
      </c>
      <c r="H377" s="118">
        <f t="shared" si="11"/>
        <v>0</v>
      </c>
    </row>
    <row r="378" spans="1:8">
      <c r="A378" s="98" t="s">
        <v>845</v>
      </c>
      <c r="B378" s="98" t="s">
        <v>627</v>
      </c>
      <c r="C378" s="99">
        <v>115739034.12</v>
      </c>
      <c r="D378" s="76" t="s">
        <v>12</v>
      </c>
      <c r="E378" s="99">
        <v>3763265.91</v>
      </c>
      <c r="F378" s="99">
        <v>0</v>
      </c>
      <c r="G378" s="99">
        <v>119502300.03</v>
      </c>
    </row>
    <row r="379" spans="1:8">
      <c r="A379" s="98" t="s">
        <v>846</v>
      </c>
      <c r="B379" s="98" t="s">
        <v>847</v>
      </c>
      <c r="C379" s="99">
        <v>1687759.66</v>
      </c>
      <c r="D379" s="76" t="s">
        <v>12</v>
      </c>
      <c r="E379" s="99">
        <v>287895.61</v>
      </c>
      <c r="F379" s="99">
        <v>0</v>
      </c>
      <c r="G379" s="99">
        <v>1975655.27</v>
      </c>
    </row>
    <row r="380" spans="1:8">
      <c r="A380" s="98" t="s">
        <v>848</v>
      </c>
      <c r="B380" s="98" t="s">
        <v>631</v>
      </c>
      <c r="C380" s="99">
        <v>19404384.120000001</v>
      </c>
      <c r="D380" s="76" t="s">
        <v>12</v>
      </c>
      <c r="E380" s="99">
        <v>894252</v>
      </c>
      <c r="F380" s="99">
        <v>0</v>
      </c>
      <c r="G380" s="99">
        <v>20298636.120000001</v>
      </c>
    </row>
    <row r="381" spans="1:8">
      <c r="A381" s="98" t="s">
        <v>849</v>
      </c>
      <c r="B381" s="98" t="s">
        <v>850</v>
      </c>
      <c r="C381" s="99">
        <v>32926315.210000001</v>
      </c>
      <c r="D381" s="76" t="s">
        <v>12</v>
      </c>
      <c r="E381" s="99">
        <v>784434.67</v>
      </c>
      <c r="F381" s="99">
        <v>0</v>
      </c>
      <c r="G381" s="99">
        <v>33710749.880000003</v>
      </c>
    </row>
    <row r="382" spans="1:8">
      <c r="A382" s="98" t="s">
        <v>851</v>
      </c>
      <c r="B382" s="98" t="s">
        <v>852</v>
      </c>
      <c r="C382" s="99">
        <v>8393202.5299999993</v>
      </c>
      <c r="D382" s="76" t="s">
        <v>12</v>
      </c>
      <c r="E382" s="99">
        <v>0</v>
      </c>
      <c r="F382" s="99">
        <v>0</v>
      </c>
      <c r="G382" s="99">
        <v>8393202.5299999993</v>
      </c>
    </row>
    <row r="383" spans="1:8">
      <c r="A383" s="98" t="s">
        <v>853</v>
      </c>
      <c r="B383" s="98" t="s">
        <v>637</v>
      </c>
      <c r="C383" s="99">
        <v>8792547.2400000002</v>
      </c>
      <c r="D383" s="76" t="s">
        <v>12</v>
      </c>
      <c r="E383" s="99">
        <v>11137.14</v>
      </c>
      <c r="F383" s="99">
        <v>0</v>
      </c>
      <c r="G383" s="99">
        <v>8803684.3800000008</v>
      </c>
    </row>
    <row r="384" spans="1:8">
      <c r="A384" s="98" t="s">
        <v>854</v>
      </c>
      <c r="B384" s="98" t="s">
        <v>855</v>
      </c>
      <c r="C384" s="99">
        <v>1785300.33</v>
      </c>
      <c r="D384" s="76" t="s">
        <v>12</v>
      </c>
      <c r="E384" s="99">
        <v>0</v>
      </c>
      <c r="F384" s="99">
        <v>0</v>
      </c>
      <c r="G384" s="99">
        <v>1785300.33</v>
      </c>
    </row>
    <row r="385" spans="1:8">
      <c r="A385" s="98"/>
      <c r="B385" s="116" t="s">
        <v>649</v>
      </c>
      <c r="C385" s="118">
        <v>76537231.980000004</v>
      </c>
      <c r="D385" s="117" t="s">
        <v>12</v>
      </c>
      <c r="E385" s="118">
        <v>17474.400000000001</v>
      </c>
      <c r="F385" s="118">
        <v>0</v>
      </c>
      <c r="G385" s="118">
        <v>76554706.379999995</v>
      </c>
      <c r="H385" s="117"/>
    </row>
    <row r="386" spans="1:8">
      <c r="A386" s="116" t="s">
        <v>856</v>
      </c>
      <c r="B386" s="116" t="s">
        <v>649</v>
      </c>
      <c r="C386" s="118">
        <f t="shared" ref="C386:H386" si="12">SUM(C387:C397)</f>
        <v>76537231.980000004</v>
      </c>
      <c r="D386" s="118">
        <f t="shared" si="12"/>
        <v>0</v>
      </c>
      <c r="E386" s="118">
        <f t="shared" si="12"/>
        <v>17474.400000000001</v>
      </c>
      <c r="F386" s="118">
        <f t="shared" si="12"/>
        <v>0</v>
      </c>
      <c r="G386" s="118">
        <f t="shared" si="12"/>
        <v>76554706.380000025</v>
      </c>
      <c r="H386" s="118">
        <f t="shared" si="12"/>
        <v>0</v>
      </c>
    </row>
    <row r="387" spans="1:8">
      <c r="A387" s="98" t="s">
        <v>857</v>
      </c>
      <c r="B387" s="98" t="s">
        <v>858</v>
      </c>
      <c r="C387" s="99">
        <v>64239590.859999999</v>
      </c>
      <c r="D387" s="76" t="s">
        <v>12</v>
      </c>
      <c r="E387" s="99">
        <v>11489.71</v>
      </c>
      <c r="F387" s="99">
        <v>0</v>
      </c>
      <c r="G387" s="99">
        <v>64251080.57</v>
      </c>
    </row>
    <row r="388" spans="1:8">
      <c r="A388" s="98" t="s">
        <v>859</v>
      </c>
      <c r="B388" s="98" t="s">
        <v>654</v>
      </c>
      <c r="C388" s="99">
        <v>600526.1</v>
      </c>
      <c r="D388" s="76" t="s">
        <v>12</v>
      </c>
      <c r="E388" s="99">
        <v>0</v>
      </c>
      <c r="F388" s="99">
        <v>0</v>
      </c>
      <c r="G388" s="99">
        <v>600526.1</v>
      </c>
    </row>
    <row r="389" spans="1:8">
      <c r="A389" s="98" t="s">
        <v>860</v>
      </c>
      <c r="B389" s="98" t="s">
        <v>861</v>
      </c>
      <c r="C389" s="99">
        <v>2266070.6800000002</v>
      </c>
      <c r="D389" s="76" t="s">
        <v>12</v>
      </c>
      <c r="E389" s="99">
        <v>0</v>
      </c>
      <c r="F389" s="99">
        <v>0</v>
      </c>
      <c r="G389" s="99">
        <v>2266070.6800000002</v>
      </c>
    </row>
    <row r="390" spans="1:8">
      <c r="A390" s="98" t="s">
        <v>862</v>
      </c>
      <c r="B390" s="98" t="s">
        <v>863</v>
      </c>
      <c r="C390" s="99">
        <v>1053028.8600000001</v>
      </c>
      <c r="D390" s="76" t="s">
        <v>12</v>
      </c>
      <c r="E390" s="99">
        <v>0</v>
      </c>
      <c r="F390" s="99">
        <v>0</v>
      </c>
      <c r="G390" s="99">
        <v>1053028.8600000001</v>
      </c>
    </row>
    <row r="391" spans="1:8">
      <c r="A391" s="98" t="s">
        <v>864</v>
      </c>
      <c r="B391" s="98" t="s">
        <v>865</v>
      </c>
      <c r="C391" s="99">
        <v>4477246.45</v>
      </c>
      <c r="D391" s="76" t="s">
        <v>12</v>
      </c>
      <c r="E391" s="99">
        <v>3387</v>
      </c>
      <c r="F391" s="99">
        <v>0</v>
      </c>
      <c r="G391" s="99">
        <v>4480633.45</v>
      </c>
    </row>
    <row r="392" spans="1:8">
      <c r="A392" s="98" t="s">
        <v>866</v>
      </c>
      <c r="B392" s="98" t="s">
        <v>867</v>
      </c>
      <c r="C392" s="99">
        <v>2715372.64</v>
      </c>
      <c r="D392" s="76" t="s">
        <v>12</v>
      </c>
      <c r="E392" s="99">
        <v>0</v>
      </c>
      <c r="F392" s="99">
        <v>0</v>
      </c>
      <c r="G392" s="99">
        <v>2715372.64</v>
      </c>
    </row>
    <row r="393" spans="1:8">
      <c r="A393" s="98" t="s">
        <v>868</v>
      </c>
      <c r="B393" s="98" t="s">
        <v>869</v>
      </c>
      <c r="C393" s="99">
        <v>953028.95</v>
      </c>
      <c r="D393" s="76" t="s">
        <v>12</v>
      </c>
      <c r="E393" s="99">
        <v>2357.6999999999998</v>
      </c>
      <c r="F393" s="99">
        <v>0</v>
      </c>
      <c r="G393" s="99">
        <v>955386.65</v>
      </c>
    </row>
    <row r="394" spans="1:8">
      <c r="A394" s="98" t="s">
        <v>870</v>
      </c>
      <c r="B394" s="98" t="s">
        <v>871</v>
      </c>
      <c r="C394" s="99">
        <v>84402.87</v>
      </c>
      <c r="D394" s="76" t="s">
        <v>12</v>
      </c>
      <c r="E394" s="99">
        <v>0</v>
      </c>
      <c r="F394" s="99">
        <v>0</v>
      </c>
      <c r="G394" s="99">
        <v>84402.87</v>
      </c>
    </row>
    <row r="395" spans="1:8">
      <c r="A395" s="98" t="s">
        <v>872</v>
      </c>
      <c r="B395" s="98" t="s">
        <v>873</v>
      </c>
      <c r="C395" s="99">
        <v>58709.19</v>
      </c>
      <c r="D395" s="76" t="s">
        <v>12</v>
      </c>
      <c r="E395" s="99">
        <v>239.99</v>
      </c>
      <c r="F395" s="99">
        <v>0</v>
      </c>
      <c r="G395" s="99">
        <v>58949.18</v>
      </c>
    </row>
    <row r="396" spans="1:8">
      <c r="A396" s="98" t="s">
        <v>874</v>
      </c>
      <c r="B396" s="98" t="s">
        <v>875</v>
      </c>
      <c r="C396" s="99">
        <v>74362.53</v>
      </c>
      <c r="D396" s="76" t="s">
        <v>12</v>
      </c>
      <c r="E396" s="99">
        <v>0</v>
      </c>
      <c r="F396" s="99">
        <v>0</v>
      </c>
      <c r="G396" s="99">
        <v>74362.53</v>
      </c>
    </row>
    <row r="397" spans="1:8">
      <c r="A397" s="98" t="s">
        <v>876</v>
      </c>
      <c r="B397" s="98" t="s">
        <v>877</v>
      </c>
      <c r="C397" s="99">
        <v>14892.85</v>
      </c>
      <c r="D397" s="76" t="s">
        <v>12</v>
      </c>
      <c r="E397" s="99">
        <v>0</v>
      </c>
      <c r="F397" s="99">
        <v>0</v>
      </c>
      <c r="G397" s="99">
        <v>14892.85</v>
      </c>
    </row>
    <row r="398" spans="1:8">
      <c r="A398" s="98"/>
      <c r="B398" s="116" t="s">
        <v>687</v>
      </c>
      <c r="C398" s="118">
        <v>81011665.510000005</v>
      </c>
      <c r="D398" s="117" t="s">
        <v>12</v>
      </c>
      <c r="E398" s="118">
        <v>594659.31999999995</v>
      </c>
      <c r="F398" s="118">
        <v>0</v>
      </c>
      <c r="G398" s="118">
        <v>81606324.829999998</v>
      </c>
      <c r="H398" s="117"/>
    </row>
    <row r="399" spans="1:8">
      <c r="A399" s="116" t="s">
        <v>878</v>
      </c>
      <c r="B399" s="116" t="s">
        <v>687</v>
      </c>
      <c r="C399" s="118">
        <f t="shared" ref="C399:H399" si="13">SUM(C400:C431)</f>
        <v>81011665.50999999</v>
      </c>
      <c r="D399" s="118">
        <f t="shared" si="13"/>
        <v>0</v>
      </c>
      <c r="E399" s="118">
        <f t="shared" si="13"/>
        <v>594659.32000000007</v>
      </c>
      <c r="F399" s="118">
        <f t="shared" si="13"/>
        <v>0</v>
      </c>
      <c r="G399" s="118">
        <f t="shared" si="13"/>
        <v>81606324.829999983</v>
      </c>
      <c r="H399" s="118">
        <f t="shared" si="13"/>
        <v>0</v>
      </c>
    </row>
    <row r="400" spans="1:8">
      <c r="A400" s="98" t="s">
        <v>879</v>
      </c>
      <c r="B400" s="98" t="s">
        <v>690</v>
      </c>
      <c r="C400" s="99">
        <v>888601.65</v>
      </c>
      <c r="D400" s="76" t="s">
        <v>12</v>
      </c>
      <c r="E400" s="99">
        <v>26900</v>
      </c>
      <c r="F400" s="99">
        <v>0</v>
      </c>
      <c r="G400" s="99">
        <v>915501.65</v>
      </c>
    </row>
    <row r="401" spans="1:7">
      <c r="A401" s="98" t="s">
        <v>880</v>
      </c>
      <c r="B401" s="98" t="s">
        <v>881</v>
      </c>
      <c r="C401" s="99">
        <v>98471.98</v>
      </c>
      <c r="D401" s="76" t="s">
        <v>12</v>
      </c>
      <c r="E401" s="99">
        <v>0</v>
      </c>
      <c r="F401" s="99">
        <v>0</v>
      </c>
      <c r="G401" s="99">
        <v>98471.98</v>
      </c>
    </row>
    <row r="402" spans="1:7">
      <c r="A402" s="98" t="s">
        <v>882</v>
      </c>
      <c r="B402" s="98" t="s">
        <v>883</v>
      </c>
      <c r="C402" s="99">
        <v>280156.48</v>
      </c>
      <c r="D402" s="76" t="s">
        <v>12</v>
      </c>
      <c r="E402" s="99">
        <v>206105.23</v>
      </c>
      <c r="F402" s="99">
        <v>0</v>
      </c>
      <c r="G402" s="99">
        <v>486261.71</v>
      </c>
    </row>
    <row r="403" spans="1:7">
      <c r="A403" s="98" t="s">
        <v>884</v>
      </c>
      <c r="B403" s="98" t="s">
        <v>694</v>
      </c>
      <c r="C403" s="99">
        <v>110251.19</v>
      </c>
      <c r="D403" s="76" t="s">
        <v>12</v>
      </c>
      <c r="E403" s="99">
        <v>0</v>
      </c>
      <c r="F403" s="99">
        <v>0</v>
      </c>
      <c r="G403" s="99">
        <v>110251.19</v>
      </c>
    </row>
    <row r="404" spans="1:7">
      <c r="A404" s="98" t="s">
        <v>885</v>
      </c>
      <c r="B404" s="98" t="s">
        <v>696</v>
      </c>
      <c r="C404" s="99">
        <v>43586.32</v>
      </c>
      <c r="D404" s="76" t="s">
        <v>12</v>
      </c>
      <c r="E404" s="99">
        <v>0</v>
      </c>
      <c r="F404" s="99">
        <v>0</v>
      </c>
      <c r="G404" s="99">
        <v>43586.32</v>
      </c>
    </row>
    <row r="405" spans="1:7">
      <c r="A405" s="98" t="s">
        <v>886</v>
      </c>
      <c r="B405" s="98" t="s">
        <v>698</v>
      </c>
      <c r="C405" s="99">
        <v>28749.3</v>
      </c>
      <c r="D405" s="76" t="s">
        <v>12</v>
      </c>
      <c r="E405" s="99">
        <v>8831.92</v>
      </c>
      <c r="F405" s="99">
        <v>0</v>
      </c>
      <c r="G405" s="99">
        <v>37581.22</v>
      </c>
    </row>
    <row r="406" spans="1:7">
      <c r="A406" s="98" t="s">
        <v>887</v>
      </c>
      <c r="B406" s="98" t="s">
        <v>888</v>
      </c>
      <c r="C406" s="99">
        <v>5452980.4000000004</v>
      </c>
      <c r="D406" s="76" t="s">
        <v>12</v>
      </c>
      <c r="E406" s="99">
        <v>0</v>
      </c>
      <c r="F406" s="99">
        <v>0</v>
      </c>
      <c r="G406" s="99">
        <v>5452980.4000000004</v>
      </c>
    </row>
    <row r="407" spans="1:7">
      <c r="A407" s="98" t="s">
        <v>889</v>
      </c>
      <c r="B407" s="98" t="s">
        <v>890</v>
      </c>
      <c r="C407" s="99">
        <v>1707556.42</v>
      </c>
      <c r="D407" s="76" t="s">
        <v>12</v>
      </c>
      <c r="E407" s="99">
        <v>94992.4</v>
      </c>
      <c r="F407" s="99">
        <v>0</v>
      </c>
      <c r="G407" s="99">
        <v>1802548.82</v>
      </c>
    </row>
    <row r="408" spans="1:7">
      <c r="A408" s="98" t="s">
        <v>891</v>
      </c>
      <c r="B408" s="98" t="s">
        <v>892</v>
      </c>
      <c r="C408" s="99">
        <v>302208</v>
      </c>
      <c r="D408" s="76" t="s">
        <v>12</v>
      </c>
      <c r="E408" s="99">
        <v>0</v>
      </c>
      <c r="F408" s="99">
        <v>0</v>
      </c>
      <c r="G408" s="99">
        <v>302208</v>
      </c>
    </row>
    <row r="409" spans="1:7">
      <c r="A409" s="98" t="s">
        <v>893</v>
      </c>
      <c r="B409" s="98" t="s">
        <v>894</v>
      </c>
      <c r="C409" s="99">
        <v>2233.2600000000002</v>
      </c>
      <c r="D409" s="76" t="s">
        <v>12</v>
      </c>
      <c r="E409" s="99">
        <v>0</v>
      </c>
      <c r="F409" s="99">
        <v>0</v>
      </c>
      <c r="G409" s="99">
        <v>2233.2600000000002</v>
      </c>
    </row>
    <row r="410" spans="1:7">
      <c r="A410" s="98" t="s">
        <v>895</v>
      </c>
      <c r="B410" s="98" t="s">
        <v>896</v>
      </c>
      <c r="C410" s="99">
        <v>1578180</v>
      </c>
      <c r="D410" s="76" t="s">
        <v>12</v>
      </c>
      <c r="E410" s="99">
        <v>0</v>
      </c>
      <c r="F410" s="99">
        <v>0</v>
      </c>
      <c r="G410" s="99">
        <v>1578180</v>
      </c>
    </row>
    <row r="411" spans="1:7">
      <c r="A411" s="98" t="s">
        <v>897</v>
      </c>
      <c r="B411" s="98" t="s">
        <v>898</v>
      </c>
      <c r="C411" s="99">
        <v>17400</v>
      </c>
      <c r="D411" s="76" t="s">
        <v>12</v>
      </c>
      <c r="E411" s="99">
        <v>0</v>
      </c>
      <c r="F411" s="99">
        <v>0</v>
      </c>
      <c r="G411" s="99">
        <v>17400</v>
      </c>
    </row>
    <row r="412" spans="1:7">
      <c r="A412" s="98" t="s">
        <v>899</v>
      </c>
      <c r="B412" s="98" t="s">
        <v>900</v>
      </c>
      <c r="C412" s="99">
        <v>51196243.460000001</v>
      </c>
      <c r="D412" s="76" t="s">
        <v>12</v>
      </c>
      <c r="E412" s="99">
        <v>0</v>
      </c>
      <c r="F412" s="99">
        <v>0</v>
      </c>
      <c r="G412" s="99">
        <v>51196243.460000001</v>
      </c>
    </row>
    <row r="413" spans="1:7">
      <c r="A413" s="98" t="s">
        <v>901</v>
      </c>
      <c r="B413" s="98" t="s">
        <v>902</v>
      </c>
      <c r="C413" s="99">
        <v>490855.18</v>
      </c>
      <c r="D413" s="76" t="s">
        <v>12</v>
      </c>
      <c r="E413" s="99">
        <v>34919.279999999999</v>
      </c>
      <c r="F413" s="99">
        <v>0</v>
      </c>
      <c r="G413" s="99">
        <v>525774.46</v>
      </c>
    </row>
    <row r="414" spans="1:7">
      <c r="A414" s="98" t="s">
        <v>903</v>
      </c>
      <c r="B414" s="98" t="s">
        <v>904</v>
      </c>
      <c r="C414" s="99">
        <v>140359.66</v>
      </c>
      <c r="D414" s="76" t="s">
        <v>12</v>
      </c>
      <c r="E414" s="99">
        <v>0</v>
      </c>
      <c r="F414" s="99">
        <v>0</v>
      </c>
      <c r="G414" s="99">
        <v>140359.66</v>
      </c>
    </row>
    <row r="415" spans="1:7">
      <c r="A415" s="98" t="s">
        <v>905</v>
      </c>
      <c r="B415" s="98" t="s">
        <v>906</v>
      </c>
      <c r="C415" s="99">
        <v>3320390.9</v>
      </c>
      <c r="D415" s="76" t="s">
        <v>12</v>
      </c>
      <c r="E415" s="99">
        <v>0</v>
      </c>
      <c r="F415" s="99">
        <v>0</v>
      </c>
      <c r="G415" s="99">
        <v>3320390.9</v>
      </c>
    </row>
    <row r="416" spans="1:7">
      <c r="A416" s="98" t="s">
        <v>907</v>
      </c>
      <c r="B416" s="98" t="s">
        <v>720</v>
      </c>
      <c r="C416" s="99">
        <v>135708.4</v>
      </c>
      <c r="D416" s="76" t="s">
        <v>12</v>
      </c>
      <c r="E416" s="99">
        <v>0</v>
      </c>
      <c r="F416" s="99">
        <v>0</v>
      </c>
      <c r="G416" s="99">
        <v>135708.4</v>
      </c>
    </row>
    <row r="417" spans="1:7">
      <c r="A417" s="98" t="s">
        <v>908</v>
      </c>
      <c r="B417" s="98" t="s">
        <v>909</v>
      </c>
      <c r="C417" s="99">
        <v>726349.58</v>
      </c>
      <c r="D417" s="76" t="s">
        <v>12</v>
      </c>
      <c r="E417" s="99">
        <v>0</v>
      </c>
      <c r="F417" s="99">
        <v>0</v>
      </c>
      <c r="G417" s="99">
        <v>726349.58</v>
      </c>
    </row>
    <row r="418" spans="1:7">
      <c r="A418" s="98" t="s">
        <v>910</v>
      </c>
      <c r="B418" s="98" t="s">
        <v>911</v>
      </c>
      <c r="C418" s="99">
        <v>778851.6</v>
      </c>
      <c r="D418" s="76" t="s">
        <v>12</v>
      </c>
      <c r="E418" s="99">
        <v>0</v>
      </c>
      <c r="F418" s="99">
        <v>0</v>
      </c>
      <c r="G418" s="99">
        <v>778851.6</v>
      </c>
    </row>
    <row r="419" spans="1:7">
      <c r="A419" s="98" t="s">
        <v>912</v>
      </c>
      <c r="B419" s="98" t="s">
        <v>913</v>
      </c>
      <c r="C419" s="99">
        <v>2102196.23</v>
      </c>
      <c r="D419" s="76" t="s">
        <v>12</v>
      </c>
      <c r="E419" s="99">
        <v>0</v>
      </c>
      <c r="F419" s="99">
        <v>0</v>
      </c>
      <c r="G419" s="99">
        <v>2102196.23</v>
      </c>
    </row>
    <row r="420" spans="1:7">
      <c r="A420" s="98" t="s">
        <v>914</v>
      </c>
      <c r="B420" s="98" t="s">
        <v>915</v>
      </c>
      <c r="C420" s="99">
        <v>452727.15</v>
      </c>
      <c r="D420" s="76" t="s">
        <v>12</v>
      </c>
      <c r="E420" s="99">
        <v>13647.95</v>
      </c>
      <c r="F420" s="99">
        <v>0</v>
      </c>
      <c r="G420" s="99">
        <v>466375.1</v>
      </c>
    </row>
    <row r="421" spans="1:7">
      <c r="A421" s="98" t="s">
        <v>916</v>
      </c>
      <c r="B421" s="98" t="s">
        <v>917</v>
      </c>
      <c r="C421" s="99">
        <v>69600</v>
      </c>
      <c r="D421" s="76" t="s">
        <v>12</v>
      </c>
      <c r="E421" s="99">
        <v>0</v>
      </c>
      <c r="F421" s="99">
        <v>0</v>
      </c>
      <c r="G421" s="99">
        <v>69600</v>
      </c>
    </row>
    <row r="422" spans="1:7">
      <c r="A422" s="98" t="s">
        <v>918</v>
      </c>
      <c r="B422" s="98" t="s">
        <v>919</v>
      </c>
      <c r="C422" s="99">
        <v>6777965</v>
      </c>
      <c r="D422" s="76" t="s">
        <v>12</v>
      </c>
      <c r="E422" s="99">
        <v>0</v>
      </c>
      <c r="F422" s="99">
        <v>0</v>
      </c>
      <c r="G422" s="99">
        <v>6777965</v>
      </c>
    </row>
    <row r="423" spans="1:7">
      <c r="A423" s="98" t="s">
        <v>920</v>
      </c>
      <c r="B423" s="98" t="s">
        <v>921</v>
      </c>
      <c r="C423" s="99">
        <v>235775.48</v>
      </c>
      <c r="D423" s="76" t="s">
        <v>12</v>
      </c>
      <c r="E423" s="99">
        <v>0</v>
      </c>
      <c r="F423" s="99">
        <v>0</v>
      </c>
      <c r="G423" s="99">
        <v>235775.48</v>
      </c>
    </row>
    <row r="424" spans="1:7">
      <c r="A424" s="98" t="s">
        <v>922</v>
      </c>
      <c r="B424" s="98" t="s">
        <v>923</v>
      </c>
      <c r="C424" s="99">
        <v>60000</v>
      </c>
      <c r="D424" s="76" t="s">
        <v>12</v>
      </c>
      <c r="E424" s="99">
        <v>0</v>
      </c>
      <c r="F424" s="99">
        <v>0</v>
      </c>
      <c r="G424" s="99">
        <v>60000</v>
      </c>
    </row>
    <row r="425" spans="1:7">
      <c r="A425" s="98" t="s">
        <v>924</v>
      </c>
      <c r="B425" s="98" t="s">
        <v>925</v>
      </c>
      <c r="C425" s="99">
        <v>100211.35</v>
      </c>
      <c r="D425" s="76" t="s">
        <v>12</v>
      </c>
      <c r="E425" s="99">
        <v>0</v>
      </c>
      <c r="F425" s="99">
        <v>0</v>
      </c>
      <c r="G425" s="99">
        <v>100211.35</v>
      </c>
    </row>
    <row r="426" spans="1:7">
      <c r="A426" s="98" t="s">
        <v>926</v>
      </c>
      <c r="B426" s="98" t="s">
        <v>744</v>
      </c>
      <c r="C426" s="99">
        <v>1134719.02</v>
      </c>
      <c r="D426" s="76" t="s">
        <v>12</v>
      </c>
      <c r="E426" s="99">
        <v>2623</v>
      </c>
      <c r="F426" s="99">
        <v>0</v>
      </c>
      <c r="G426" s="99">
        <v>1137342.02</v>
      </c>
    </row>
    <row r="427" spans="1:7">
      <c r="A427" s="98" t="s">
        <v>927</v>
      </c>
      <c r="B427" s="98" t="s">
        <v>928</v>
      </c>
      <c r="C427" s="99">
        <v>47957.14</v>
      </c>
      <c r="D427" s="76" t="s">
        <v>12</v>
      </c>
      <c r="E427" s="99">
        <v>0</v>
      </c>
      <c r="F427" s="99">
        <v>0</v>
      </c>
      <c r="G427" s="99">
        <v>47957.14</v>
      </c>
    </row>
    <row r="428" spans="1:7">
      <c r="A428" s="98" t="s">
        <v>929</v>
      </c>
      <c r="B428" s="98" t="s">
        <v>746</v>
      </c>
      <c r="C428" s="99">
        <v>26370.66</v>
      </c>
      <c r="D428" s="76" t="s">
        <v>12</v>
      </c>
      <c r="E428" s="99">
        <v>13284.39</v>
      </c>
      <c r="F428" s="99">
        <v>0</v>
      </c>
      <c r="G428" s="99">
        <v>39655.050000000003</v>
      </c>
    </row>
    <row r="429" spans="1:7">
      <c r="A429" s="98" t="s">
        <v>930</v>
      </c>
      <c r="B429" s="98" t="s">
        <v>931</v>
      </c>
      <c r="C429" s="99">
        <v>184627.34</v>
      </c>
      <c r="D429" s="76" t="s">
        <v>12</v>
      </c>
      <c r="E429" s="99">
        <v>0</v>
      </c>
      <c r="F429" s="99">
        <v>0</v>
      </c>
      <c r="G429" s="99">
        <v>184627.34</v>
      </c>
    </row>
    <row r="430" spans="1:7">
      <c r="A430" s="98" t="s">
        <v>932</v>
      </c>
      <c r="B430" s="98" t="s">
        <v>933</v>
      </c>
      <c r="C430" s="99">
        <v>280864.99</v>
      </c>
      <c r="D430" s="76" t="s">
        <v>12</v>
      </c>
      <c r="E430" s="99">
        <v>974</v>
      </c>
      <c r="F430" s="99">
        <v>0</v>
      </c>
      <c r="G430" s="99">
        <v>281838.99</v>
      </c>
    </row>
    <row r="431" spans="1:7">
      <c r="A431" s="98" t="s">
        <v>934</v>
      </c>
      <c r="B431" s="98" t="s">
        <v>754</v>
      </c>
      <c r="C431" s="99">
        <v>2239517.37</v>
      </c>
      <c r="D431" s="76" t="s">
        <v>12</v>
      </c>
      <c r="E431" s="99">
        <v>192381.15</v>
      </c>
      <c r="F431" s="99">
        <v>0</v>
      </c>
      <c r="G431" s="99">
        <v>2431898.52</v>
      </c>
    </row>
    <row r="432" spans="1:7">
      <c r="A432" s="98"/>
      <c r="B432" s="98"/>
      <c r="C432" s="99"/>
      <c r="E432" s="99"/>
      <c r="F432" s="99"/>
      <c r="G432" s="99"/>
    </row>
    <row r="433" spans="1:8">
      <c r="A433" s="116" t="s">
        <v>935</v>
      </c>
      <c r="B433" s="116" t="s">
        <v>936</v>
      </c>
      <c r="C433" s="118">
        <v>20000</v>
      </c>
      <c r="D433" s="117" t="s">
        <v>12</v>
      </c>
      <c r="E433" s="118">
        <v>0</v>
      </c>
      <c r="F433" s="118">
        <v>0</v>
      </c>
      <c r="G433" s="118">
        <v>20000</v>
      </c>
      <c r="H433" s="117"/>
    </row>
    <row r="434" spans="1:8">
      <c r="A434" s="98" t="s">
        <v>937</v>
      </c>
      <c r="B434" s="98" t="s">
        <v>938</v>
      </c>
      <c r="C434" s="99">
        <v>20000</v>
      </c>
      <c r="D434" s="76" t="s">
        <v>12</v>
      </c>
      <c r="E434" s="99">
        <v>0</v>
      </c>
      <c r="F434" s="99">
        <v>0</v>
      </c>
      <c r="G434" s="99">
        <v>20000</v>
      </c>
    </row>
    <row r="435" spans="1:8">
      <c r="A435" s="98"/>
      <c r="B435" s="116" t="s">
        <v>939</v>
      </c>
      <c r="C435" s="118">
        <v>8243130.1799999997</v>
      </c>
      <c r="D435" s="117" t="s">
        <v>12</v>
      </c>
      <c r="E435" s="118">
        <v>712336.42</v>
      </c>
      <c r="F435" s="118">
        <v>0</v>
      </c>
      <c r="G435" s="118">
        <v>8955466.5999999996</v>
      </c>
      <c r="H435" s="117"/>
    </row>
    <row r="436" spans="1:8">
      <c r="A436" s="116" t="s">
        <v>940</v>
      </c>
      <c r="B436" s="116" t="s">
        <v>939</v>
      </c>
      <c r="C436" s="118">
        <f t="shared" ref="C436:H436" si="14">SUM(C437:C447)</f>
        <v>8243130.1799999997</v>
      </c>
      <c r="D436" s="118">
        <f t="shared" si="14"/>
        <v>0</v>
      </c>
      <c r="E436" s="118">
        <f t="shared" si="14"/>
        <v>712336.42</v>
      </c>
      <c r="F436" s="118">
        <f t="shared" si="14"/>
        <v>0</v>
      </c>
      <c r="G436" s="118">
        <f t="shared" si="14"/>
        <v>8955466.6000000015</v>
      </c>
      <c r="H436" s="118">
        <f t="shared" si="14"/>
        <v>0</v>
      </c>
    </row>
    <row r="437" spans="1:8">
      <c r="A437" s="98" t="s">
        <v>941</v>
      </c>
      <c r="B437" s="98" t="s">
        <v>762</v>
      </c>
      <c r="C437" s="99">
        <v>829118.07</v>
      </c>
      <c r="D437" s="76" t="s">
        <v>12</v>
      </c>
      <c r="E437" s="99">
        <v>75374.37</v>
      </c>
      <c r="F437" s="99">
        <v>0</v>
      </c>
      <c r="G437" s="99">
        <v>904492.44</v>
      </c>
    </row>
    <row r="438" spans="1:8">
      <c r="A438" s="98" t="s">
        <v>942</v>
      </c>
      <c r="B438" s="98" t="s">
        <v>764</v>
      </c>
      <c r="C438" s="99">
        <v>847811.77</v>
      </c>
      <c r="D438" s="76" t="s">
        <v>12</v>
      </c>
      <c r="E438" s="99">
        <v>77073.8</v>
      </c>
      <c r="F438" s="99">
        <v>0</v>
      </c>
      <c r="G438" s="99">
        <v>924885.57</v>
      </c>
    </row>
    <row r="439" spans="1:8">
      <c r="A439" s="98" t="s">
        <v>943</v>
      </c>
      <c r="B439" s="98" t="s">
        <v>944</v>
      </c>
      <c r="C439" s="99">
        <v>394115.59</v>
      </c>
      <c r="D439" s="76" t="s">
        <v>12</v>
      </c>
      <c r="E439" s="99">
        <v>35828.69</v>
      </c>
      <c r="F439" s="99">
        <v>0</v>
      </c>
      <c r="G439" s="99">
        <v>429944.28</v>
      </c>
    </row>
    <row r="440" spans="1:8">
      <c r="A440" s="98" t="s">
        <v>945</v>
      </c>
      <c r="B440" s="98" t="s">
        <v>768</v>
      </c>
      <c r="C440" s="99">
        <v>1376627.23</v>
      </c>
      <c r="D440" s="76" t="s">
        <v>12</v>
      </c>
      <c r="E440" s="99">
        <v>125147.93</v>
      </c>
      <c r="F440" s="99">
        <v>0</v>
      </c>
      <c r="G440" s="99">
        <v>1501775.16</v>
      </c>
    </row>
    <row r="441" spans="1:8">
      <c r="A441" s="98" t="s">
        <v>946</v>
      </c>
      <c r="B441" s="98" t="s">
        <v>770</v>
      </c>
      <c r="C441" s="99">
        <v>1117843.1000000001</v>
      </c>
      <c r="D441" s="76" t="s">
        <v>12</v>
      </c>
      <c r="E441" s="99">
        <v>101622.1</v>
      </c>
      <c r="F441" s="99">
        <v>0</v>
      </c>
      <c r="G441" s="99">
        <v>1219465.2</v>
      </c>
    </row>
    <row r="442" spans="1:8">
      <c r="A442" s="98" t="s">
        <v>947</v>
      </c>
      <c r="B442" s="98" t="s">
        <v>772</v>
      </c>
      <c r="C442" s="99">
        <v>961455.51</v>
      </c>
      <c r="D442" s="76" t="s">
        <v>12</v>
      </c>
      <c r="E442" s="99">
        <v>87405.05</v>
      </c>
      <c r="F442" s="99">
        <v>0</v>
      </c>
      <c r="G442" s="99">
        <v>1048860.56</v>
      </c>
    </row>
    <row r="443" spans="1:8">
      <c r="A443" s="98" t="s">
        <v>948</v>
      </c>
      <c r="B443" s="98" t="s">
        <v>774</v>
      </c>
      <c r="C443" s="99">
        <v>146674.68</v>
      </c>
      <c r="D443" s="76" t="s">
        <v>12</v>
      </c>
      <c r="E443" s="99">
        <v>17537.189999999999</v>
      </c>
      <c r="F443" s="99">
        <v>0</v>
      </c>
      <c r="G443" s="99">
        <v>164211.87</v>
      </c>
    </row>
    <row r="444" spans="1:8">
      <c r="A444" s="98" t="s">
        <v>949</v>
      </c>
      <c r="B444" s="98" t="s">
        <v>776</v>
      </c>
      <c r="C444" s="99">
        <v>961455.51</v>
      </c>
      <c r="D444" s="76" t="s">
        <v>12</v>
      </c>
      <c r="E444" s="99">
        <v>87405.05</v>
      </c>
      <c r="F444" s="99">
        <v>0</v>
      </c>
      <c r="G444" s="99">
        <v>1048860.56</v>
      </c>
    </row>
    <row r="445" spans="1:8">
      <c r="A445" s="98" t="s">
        <v>950</v>
      </c>
      <c r="B445" s="98" t="s">
        <v>778</v>
      </c>
      <c r="C445" s="99">
        <v>1273227.82</v>
      </c>
      <c r="D445" s="76" t="s">
        <v>12</v>
      </c>
      <c r="E445" s="99">
        <v>87405.05</v>
      </c>
      <c r="F445" s="99">
        <v>0</v>
      </c>
      <c r="G445" s="99">
        <v>1360632.87</v>
      </c>
    </row>
    <row r="446" spans="1:8">
      <c r="A446" s="98" t="s">
        <v>951</v>
      </c>
      <c r="B446" s="98" t="s">
        <v>780</v>
      </c>
      <c r="C446" s="99">
        <v>159429</v>
      </c>
      <c r="D446" s="76" t="s">
        <v>12</v>
      </c>
      <c r="E446" s="99">
        <v>17537.189999999999</v>
      </c>
      <c r="F446" s="99">
        <v>0</v>
      </c>
      <c r="G446" s="99">
        <v>176966.19</v>
      </c>
    </row>
    <row r="447" spans="1:8">
      <c r="A447" s="98" t="s">
        <v>952</v>
      </c>
      <c r="B447" s="98" t="s">
        <v>782</v>
      </c>
      <c r="C447" s="99">
        <v>175371.9</v>
      </c>
      <c r="D447" s="76" t="s">
        <v>12</v>
      </c>
      <c r="E447" s="99">
        <v>0</v>
      </c>
      <c r="F447" s="99">
        <v>0</v>
      </c>
      <c r="G447" s="99">
        <v>175371.9</v>
      </c>
    </row>
    <row r="448" spans="1:8">
      <c r="A448" s="98"/>
      <c r="B448" s="98"/>
      <c r="C448" s="99"/>
      <c r="E448" s="99"/>
      <c r="F448" s="99"/>
      <c r="G448" s="99"/>
    </row>
    <row r="449" spans="1:8">
      <c r="A449" s="98" t="s">
        <v>953</v>
      </c>
      <c r="B449" s="98" t="s">
        <v>954</v>
      </c>
      <c r="C449" s="99">
        <v>7458565.6600000001</v>
      </c>
      <c r="D449" s="76" t="s">
        <v>12</v>
      </c>
      <c r="E449" s="99">
        <v>3553295.39</v>
      </c>
      <c r="F449" s="99">
        <v>0</v>
      </c>
      <c r="G449" s="99">
        <v>11011861.050000001</v>
      </c>
    </row>
    <row r="450" spans="1:8">
      <c r="A450" s="98"/>
      <c r="B450" s="116" t="s">
        <v>955</v>
      </c>
      <c r="C450" s="118">
        <v>307552.71000000002</v>
      </c>
      <c r="D450" s="117" t="s">
        <v>12</v>
      </c>
      <c r="E450" s="118">
        <v>97197.82</v>
      </c>
      <c r="F450" s="118">
        <v>0</v>
      </c>
      <c r="G450" s="118">
        <v>404750.53</v>
      </c>
      <c r="H450" s="117"/>
    </row>
    <row r="451" spans="1:8">
      <c r="A451" s="116" t="s">
        <v>940</v>
      </c>
      <c r="B451" s="116" t="s">
        <v>939</v>
      </c>
      <c r="C451" s="118">
        <v>307552.71000000002</v>
      </c>
      <c r="D451" s="117" t="s">
        <v>12</v>
      </c>
      <c r="E451" s="118">
        <v>97197.82</v>
      </c>
      <c r="F451" s="118">
        <v>0</v>
      </c>
      <c r="G451" s="118">
        <v>404750.53</v>
      </c>
      <c r="H451" s="117"/>
    </row>
    <row r="452" spans="1:8">
      <c r="A452" s="98" t="s">
        <v>956</v>
      </c>
      <c r="B452" s="98" t="s">
        <v>957</v>
      </c>
      <c r="C452" s="99">
        <v>225865.67</v>
      </c>
      <c r="D452" s="76" t="s">
        <v>12</v>
      </c>
      <c r="E452" s="99">
        <v>23411.94</v>
      </c>
      <c r="F452" s="99">
        <v>0</v>
      </c>
      <c r="G452" s="99">
        <v>249277.61</v>
      </c>
    </row>
    <row r="453" spans="1:8">
      <c r="A453" s="98" t="s">
        <v>958</v>
      </c>
      <c r="B453" s="98" t="s">
        <v>847</v>
      </c>
      <c r="C453" s="99">
        <v>0</v>
      </c>
      <c r="D453" s="76" t="s">
        <v>12</v>
      </c>
      <c r="E453" s="99">
        <v>4000.11</v>
      </c>
      <c r="F453" s="99">
        <v>0</v>
      </c>
      <c r="G453" s="99">
        <v>4000.11</v>
      </c>
    </row>
    <row r="454" spans="1:8">
      <c r="A454" s="98" t="s">
        <v>959</v>
      </c>
      <c r="B454" s="98" t="s">
        <v>631</v>
      </c>
      <c r="C454" s="99">
        <v>0</v>
      </c>
      <c r="D454" s="76" t="s">
        <v>12</v>
      </c>
      <c r="E454" s="99">
        <v>43222.5</v>
      </c>
      <c r="F454" s="99">
        <v>0</v>
      </c>
      <c r="G454" s="99">
        <v>43222.5</v>
      </c>
    </row>
    <row r="455" spans="1:8">
      <c r="A455" s="98" t="s">
        <v>960</v>
      </c>
      <c r="B455" s="98" t="s">
        <v>961</v>
      </c>
      <c r="C455" s="99">
        <v>67465.289999999994</v>
      </c>
      <c r="D455" s="76" t="s">
        <v>12</v>
      </c>
      <c r="E455" s="99">
        <v>2213.88</v>
      </c>
      <c r="F455" s="99">
        <v>0</v>
      </c>
      <c r="G455" s="99">
        <v>69679.17</v>
      </c>
    </row>
    <row r="456" spans="1:8">
      <c r="A456" s="98" t="s">
        <v>962</v>
      </c>
      <c r="B456" s="98" t="s">
        <v>963</v>
      </c>
      <c r="C456" s="99">
        <v>14221.75</v>
      </c>
      <c r="D456" s="76" t="s">
        <v>12</v>
      </c>
      <c r="E456" s="99">
        <v>24349.39</v>
      </c>
      <c r="F456" s="99">
        <v>0</v>
      </c>
      <c r="G456" s="99">
        <v>38571.14</v>
      </c>
    </row>
    <row r="457" spans="1:8">
      <c r="A457" s="98"/>
      <c r="B457" s="116" t="s">
        <v>964</v>
      </c>
      <c r="C457" s="118">
        <v>1863934.99</v>
      </c>
      <c r="D457" s="117" t="s">
        <v>12</v>
      </c>
      <c r="E457" s="118">
        <v>1082285.02</v>
      </c>
      <c r="F457" s="118">
        <v>0</v>
      </c>
      <c r="G457" s="118">
        <v>2946220.01</v>
      </c>
      <c r="H457" s="117"/>
    </row>
    <row r="458" spans="1:8">
      <c r="A458" s="116" t="s">
        <v>965</v>
      </c>
      <c r="B458" s="116" t="s">
        <v>964</v>
      </c>
      <c r="C458" s="118">
        <f t="shared" ref="C458:H458" si="15">SUM(C459:C469)</f>
        <v>1863934.99</v>
      </c>
      <c r="D458" s="118">
        <f t="shared" si="15"/>
        <v>0</v>
      </c>
      <c r="E458" s="118">
        <f t="shared" si="15"/>
        <v>1082285.02</v>
      </c>
      <c r="F458" s="118">
        <f t="shared" si="15"/>
        <v>0</v>
      </c>
      <c r="G458" s="118">
        <f t="shared" si="15"/>
        <v>2946220.01</v>
      </c>
      <c r="H458" s="118">
        <f t="shared" si="15"/>
        <v>0</v>
      </c>
    </row>
    <row r="459" spans="1:8">
      <c r="A459" s="98" t="s">
        <v>966</v>
      </c>
      <c r="B459" s="98" t="s">
        <v>858</v>
      </c>
      <c r="C459" s="99">
        <v>1288609.96</v>
      </c>
      <c r="D459" s="76" t="s">
        <v>12</v>
      </c>
      <c r="E459" s="99">
        <v>17491.740000000002</v>
      </c>
      <c r="F459" s="99">
        <v>0</v>
      </c>
      <c r="G459" s="99">
        <v>1306101.7</v>
      </c>
    </row>
    <row r="460" spans="1:8">
      <c r="A460" s="98" t="s">
        <v>967</v>
      </c>
      <c r="B460" s="98" t="s">
        <v>968</v>
      </c>
      <c r="C460" s="99">
        <v>8848</v>
      </c>
      <c r="D460" s="76" t="s">
        <v>12</v>
      </c>
      <c r="E460" s="99">
        <v>203543.01</v>
      </c>
      <c r="F460" s="99">
        <v>0</v>
      </c>
      <c r="G460" s="99">
        <v>212391.01</v>
      </c>
    </row>
    <row r="461" spans="1:8">
      <c r="A461" s="98" t="s">
        <v>969</v>
      </c>
      <c r="B461" s="98" t="s">
        <v>970</v>
      </c>
      <c r="C461" s="99">
        <v>418280</v>
      </c>
      <c r="D461" s="76" t="s">
        <v>12</v>
      </c>
      <c r="E461" s="99">
        <v>0</v>
      </c>
      <c r="F461" s="99">
        <v>0</v>
      </c>
      <c r="G461" s="99">
        <v>418280</v>
      </c>
    </row>
    <row r="462" spans="1:8">
      <c r="A462" s="98" t="s">
        <v>971</v>
      </c>
      <c r="B462" s="98" t="s">
        <v>972</v>
      </c>
      <c r="C462" s="99">
        <v>113837.6</v>
      </c>
      <c r="D462" s="76" t="s">
        <v>12</v>
      </c>
      <c r="E462" s="99">
        <v>212649.54</v>
      </c>
      <c r="F462" s="99">
        <v>0</v>
      </c>
      <c r="G462" s="99">
        <v>326487.14</v>
      </c>
    </row>
    <row r="463" spans="1:8">
      <c r="A463" s="98" t="s">
        <v>973</v>
      </c>
      <c r="B463" s="98" t="s">
        <v>974</v>
      </c>
      <c r="C463" s="99">
        <v>805.5</v>
      </c>
      <c r="D463" s="76" t="s">
        <v>12</v>
      </c>
      <c r="E463" s="99">
        <v>3642.76</v>
      </c>
      <c r="F463" s="99">
        <v>0</v>
      </c>
      <c r="G463" s="99">
        <v>4448.26</v>
      </c>
    </row>
    <row r="464" spans="1:8">
      <c r="A464" s="98" t="s">
        <v>975</v>
      </c>
      <c r="B464" s="98" t="s">
        <v>976</v>
      </c>
      <c r="C464" s="99">
        <v>3256</v>
      </c>
      <c r="D464" s="76" t="s">
        <v>12</v>
      </c>
      <c r="E464" s="99">
        <v>1456.35</v>
      </c>
      <c r="F464" s="99">
        <v>0</v>
      </c>
      <c r="G464" s="99">
        <v>4712.3500000000004</v>
      </c>
    </row>
    <row r="465" spans="1:8">
      <c r="A465" s="98" t="s">
        <v>977</v>
      </c>
      <c r="B465" s="98" t="s">
        <v>978</v>
      </c>
      <c r="C465" s="99">
        <v>15442.2</v>
      </c>
      <c r="D465" s="76" t="s">
        <v>12</v>
      </c>
      <c r="E465" s="99">
        <v>525925.81999999995</v>
      </c>
      <c r="F465" s="99">
        <v>0</v>
      </c>
      <c r="G465" s="99">
        <v>541368.02</v>
      </c>
    </row>
    <row r="466" spans="1:8">
      <c r="A466" s="98" t="s">
        <v>979</v>
      </c>
      <c r="B466" s="98" t="s">
        <v>980</v>
      </c>
      <c r="C466" s="99">
        <v>4600</v>
      </c>
      <c r="D466" s="76" t="s">
        <v>12</v>
      </c>
      <c r="E466" s="99">
        <v>730</v>
      </c>
      <c r="F466" s="99">
        <v>0</v>
      </c>
      <c r="G466" s="99">
        <v>5330</v>
      </c>
    </row>
    <row r="467" spans="1:8">
      <c r="A467" s="98" t="s">
        <v>981</v>
      </c>
      <c r="B467" s="98" t="s">
        <v>871</v>
      </c>
      <c r="C467" s="99">
        <v>556.79999999999995</v>
      </c>
      <c r="D467" s="76" t="s">
        <v>12</v>
      </c>
      <c r="E467" s="99">
        <v>5371</v>
      </c>
      <c r="F467" s="99">
        <v>0</v>
      </c>
      <c r="G467" s="99">
        <v>5927.8</v>
      </c>
    </row>
    <row r="468" spans="1:8">
      <c r="A468" s="98" t="s">
        <v>982</v>
      </c>
      <c r="B468" s="98" t="s">
        <v>983</v>
      </c>
      <c r="C468" s="99">
        <v>0</v>
      </c>
      <c r="D468" s="76" t="s">
        <v>12</v>
      </c>
      <c r="E468" s="99">
        <v>1015.51</v>
      </c>
      <c r="F468" s="99">
        <v>0</v>
      </c>
      <c r="G468" s="99">
        <v>1015.51</v>
      </c>
    </row>
    <row r="469" spans="1:8">
      <c r="A469" s="98" t="s">
        <v>984</v>
      </c>
      <c r="B469" s="98" t="s">
        <v>985</v>
      </c>
      <c r="C469" s="99">
        <v>9698.93</v>
      </c>
      <c r="D469" s="76" t="s">
        <v>12</v>
      </c>
      <c r="E469" s="99">
        <v>110459.29</v>
      </c>
      <c r="F469" s="99">
        <v>0</v>
      </c>
      <c r="G469" s="99">
        <v>120158.22</v>
      </c>
    </row>
    <row r="470" spans="1:8">
      <c r="A470" s="98"/>
      <c r="B470" s="116" t="s">
        <v>986</v>
      </c>
      <c r="C470" s="118">
        <v>5287077.96</v>
      </c>
      <c r="D470" s="117" t="s">
        <v>12</v>
      </c>
      <c r="E470" s="118">
        <v>2373812.5499999998</v>
      </c>
      <c r="F470" s="118">
        <v>0</v>
      </c>
      <c r="G470" s="118">
        <v>7660890.5099999998</v>
      </c>
      <c r="H470" s="117"/>
    </row>
    <row r="471" spans="1:8">
      <c r="A471" s="116" t="s">
        <v>987</v>
      </c>
      <c r="B471" s="116" t="s">
        <v>986</v>
      </c>
      <c r="C471" s="118">
        <f t="shared" ref="C471:H471" si="16">SUM(C472:C492)</f>
        <v>5287077.96</v>
      </c>
      <c r="D471" s="118">
        <f t="shared" si="16"/>
        <v>0</v>
      </c>
      <c r="E471" s="118">
        <f t="shared" si="16"/>
        <v>2373812.5499999998</v>
      </c>
      <c r="F471" s="118">
        <f t="shared" si="16"/>
        <v>0</v>
      </c>
      <c r="G471" s="118">
        <f t="shared" si="16"/>
        <v>7660890.5100000007</v>
      </c>
      <c r="H471" s="118">
        <f t="shared" si="16"/>
        <v>0</v>
      </c>
    </row>
    <row r="472" spans="1:8">
      <c r="A472" s="98" t="s">
        <v>988</v>
      </c>
      <c r="B472" s="98" t="s">
        <v>989</v>
      </c>
      <c r="C472" s="99">
        <v>0</v>
      </c>
      <c r="D472" s="76" t="s">
        <v>12</v>
      </c>
      <c r="E472" s="99">
        <v>3705</v>
      </c>
      <c r="F472" s="99">
        <v>0</v>
      </c>
      <c r="G472" s="99">
        <v>3705</v>
      </c>
    </row>
    <row r="473" spans="1:8">
      <c r="A473" s="98" t="s">
        <v>990</v>
      </c>
      <c r="B473" s="98" t="s">
        <v>991</v>
      </c>
      <c r="C473" s="99">
        <v>0</v>
      </c>
      <c r="D473" s="76" t="s">
        <v>12</v>
      </c>
      <c r="E473" s="99">
        <v>4256</v>
      </c>
      <c r="F473" s="99">
        <v>0</v>
      </c>
      <c r="G473" s="99">
        <v>4256</v>
      </c>
    </row>
    <row r="474" spans="1:8">
      <c r="A474" s="98" t="s">
        <v>992</v>
      </c>
      <c r="B474" s="98" t="s">
        <v>993</v>
      </c>
      <c r="C474" s="99">
        <v>46000</v>
      </c>
      <c r="D474" s="76" t="s">
        <v>12</v>
      </c>
      <c r="E474" s="99">
        <v>0</v>
      </c>
      <c r="F474" s="99">
        <v>0</v>
      </c>
      <c r="G474" s="99">
        <v>46000</v>
      </c>
    </row>
    <row r="475" spans="1:8">
      <c r="A475" s="98" t="s">
        <v>994</v>
      </c>
      <c r="B475" s="98" t="s">
        <v>995</v>
      </c>
      <c r="C475" s="99">
        <v>187407.66</v>
      </c>
      <c r="D475" s="76" t="s">
        <v>12</v>
      </c>
      <c r="E475" s="99">
        <v>3013.68</v>
      </c>
      <c r="F475" s="99">
        <v>0</v>
      </c>
      <c r="G475" s="99">
        <v>190421.34</v>
      </c>
    </row>
    <row r="476" spans="1:8">
      <c r="A476" s="98" t="s">
        <v>996</v>
      </c>
      <c r="B476" s="98" t="s">
        <v>997</v>
      </c>
      <c r="C476" s="99">
        <v>609.96</v>
      </c>
      <c r="D476" s="76" t="s">
        <v>12</v>
      </c>
      <c r="E476" s="99">
        <v>304.98</v>
      </c>
      <c r="F476" s="99">
        <v>0</v>
      </c>
      <c r="G476" s="99">
        <v>914.94</v>
      </c>
    </row>
    <row r="477" spans="1:8">
      <c r="A477" s="98" t="s">
        <v>998</v>
      </c>
      <c r="B477" s="98" t="s">
        <v>888</v>
      </c>
      <c r="C477" s="99">
        <v>73080</v>
      </c>
      <c r="D477" s="76" t="s">
        <v>12</v>
      </c>
      <c r="E477" s="99">
        <v>0</v>
      </c>
      <c r="F477" s="99">
        <v>0</v>
      </c>
      <c r="G477" s="99">
        <v>73080</v>
      </c>
    </row>
    <row r="478" spans="1:8">
      <c r="A478" s="98" t="s">
        <v>999</v>
      </c>
      <c r="B478" s="98" t="s">
        <v>1000</v>
      </c>
      <c r="C478" s="99">
        <v>13688</v>
      </c>
      <c r="D478" s="76" t="s">
        <v>12</v>
      </c>
      <c r="E478" s="99">
        <v>145938.79999999999</v>
      </c>
      <c r="F478" s="99">
        <v>0</v>
      </c>
      <c r="G478" s="99">
        <v>159626.79999999999</v>
      </c>
    </row>
    <row r="479" spans="1:8">
      <c r="A479" s="98" t="s">
        <v>1001</v>
      </c>
      <c r="B479" s="98" t="s">
        <v>1002</v>
      </c>
      <c r="C479" s="99">
        <v>224634</v>
      </c>
      <c r="D479" s="76" t="s">
        <v>12</v>
      </c>
      <c r="E479" s="99">
        <v>0</v>
      </c>
      <c r="F479" s="99">
        <v>0</v>
      </c>
      <c r="G479" s="99">
        <v>224634</v>
      </c>
    </row>
    <row r="480" spans="1:8">
      <c r="A480" s="98" t="s">
        <v>1003</v>
      </c>
      <c r="B480" s="98" t="s">
        <v>1004</v>
      </c>
      <c r="C480" s="99">
        <v>0</v>
      </c>
      <c r="D480" s="76" t="s">
        <v>12</v>
      </c>
      <c r="E480" s="99">
        <v>23200</v>
      </c>
      <c r="F480" s="99">
        <v>0</v>
      </c>
      <c r="G480" s="99">
        <v>23200</v>
      </c>
    </row>
    <row r="481" spans="1:8">
      <c r="A481" s="98" t="s">
        <v>1005</v>
      </c>
      <c r="B481" s="98" t="s">
        <v>1006</v>
      </c>
      <c r="C481" s="99">
        <v>4167339.54</v>
      </c>
      <c r="D481" s="76" t="s">
        <v>12</v>
      </c>
      <c r="E481" s="99">
        <v>14323.92</v>
      </c>
      <c r="F481" s="99">
        <v>0</v>
      </c>
      <c r="G481" s="99">
        <v>4181663.46</v>
      </c>
    </row>
    <row r="482" spans="1:8">
      <c r="A482" s="98" t="s">
        <v>1007</v>
      </c>
      <c r="B482" s="98" t="s">
        <v>1008</v>
      </c>
      <c r="C482" s="99">
        <v>22852</v>
      </c>
      <c r="D482" s="76" t="s">
        <v>12</v>
      </c>
      <c r="E482" s="99">
        <v>986</v>
      </c>
      <c r="F482" s="99">
        <v>0</v>
      </c>
      <c r="G482" s="99">
        <v>23838</v>
      </c>
    </row>
    <row r="483" spans="1:8">
      <c r="A483" s="98" t="s">
        <v>1009</v>
      </c>
      <c r="B483" s="98" t="s">
        <v>722</v>
      </c>
      <c r="C483" s="99">
        <v>34916</v>
      </c>
      <c r="D483" s="76" t="s">
        <v>12</v>
      </c>
      <c r="E483" s="99">
        <v>64728</v>
      </c>
      <c r="F483" s="99">
        <v>0</v>
      </c>
      <c r="G483" s="99">
        <v>99644</v>
      </c>
    </row>
    <row r="484" spans="1:8">
      <c r="A484" s="98" t="s">
        <v>1010</v>
      </c>
      <c r="B484" s="98" t="s">
        <v>1011</v>
      </c>
      <c r="C484" s="99">
        <v>0</v>
      </c>
      <c r="D484" s="76" t="s">
        <v>12</v>
      </c>
      <c r="E484" s="99">
        <v>130</v>
      </c>
      <c r="F484" s="99">
        <v>0</v>
      </c>
      <c r="G484" s="99">
        <v>130</v>
      </c>
    </row>
    <row r="485" spans="1:8">
      <c r="A485" s="98" t="s">
        <v>1012</v>
      </c>
      <c r="B485" s="98" t="s">
        <v>1013</v>
      </c>
      <c r="C485" s="99">
        <v>0</v>
      </c>
      <c r="D485" s="76" t="s">
        <v>12</v>
      </c>
      <c r="E485" s="99">
        <v>908995.18</v>
      </c>
      <c r="F485" s="99">
        <v>0</v>
      </c>
      <c r="G485" s="99">
        <v>908995.18</v>
      </c>
    </row>
    <row r="486" spans="1:8">
      <c r="A486" s="98" t="s">
        <v>1014</v>
      </c>
      <c r="B486" s="98" t="s">
        <v>1015</v>
      </c>
      <c r="C486" s="99">
        <v>326153.15999999997</v>
      </c>
      <c r="D486" s="76" t="s">
        <v>12</v>
      </c>
      <c r="E486" s="99">
        <v>464000</v>
      </c>
      <c r="F486" s="99">
        <v>0</v>
      </c>
      <c r="G486" s="99">
        <v>790153.16</v>
      </c>
    </row>
    <row r="487" spans="1:8">
      <c r="A487" s="98" t="s">
        <v>1016</v>
      </c>
      <c r="B487" s="98" t="s">
        <v>1017</v>
      </c>
      <c r="C487" s="99">
        <v>0</v>
      </c>
      <c r="D487" s="76" t="s">
        <v>12</v>
      </c>
      <c r="E487" s="99">
        <v>149640</v>
      </c>
      <c r="F487" s="99">
        <v>0</v>
      </c>
      <c r="G487" s="99">
        <v>149640</v>
      </c>
    </row>
    <row r="488" spans="1:8">
      <c r="A488" s="98" t="s">
        <v>1018</v>
      </c>
      <c r="B488" s="98" t="s">
        <v>919</v>
      </c>
      <c r="C488" s="99">
        <v>180000</v>
      </c>
      <c r="D488" s="76" t="s">
        <v>12</v>
      </c>
      <c r="E488" s="99">
        <v>443384</v>
      </c>
      <c r="F488" s="99">
        <v>0</v>
      </c>
      <c r="G488" s="99">
        <v>623384</v>
      </c>
    </row>
    <row r="489" spans="1:8">
      <c r="A489" s="98" t="s">
        <v>1019</v>
      </c>
      <c r="B489" s="98" t="s">
        <v>1020</v>
      </c>
      <c r="C489" s="99">
        <v>10397.64</v>
      </c>
      <c r="D489" s="76" t="s">
        <v>12</v>
      </c>
      <c r="E489" s="99">
        <v>26126.05</v>
      </c>
      <c r="F489" s="99">
        <v>0</v>
      </c>
      <c r="G489" s="99">
        <v>36523.69</v>
      </c>
    </row>
    <row r="490" spans="1:8">
      <c r="A490" s="98" t="s">
        <v>1021</v>
      </c>
      <c r="B490" s="98" t="s">
        <v>748</v>
      </c>
      <c r="C490" s="99">
        <v>0</v>
      </c>
      <c r="D490" s="76" t="s">
        <v>12</v>
      </c>
      <c r="E490" s="99">
        <v>112940</v>
      </c>
      <c r="F490" s="99">
        <v>0</v>
      </c>
      <c r="G490" s="99">
        <v>112940</v>
      </c>
    </row>
    <row r="491" spans="1:8">
      <c r="A491" s="98" t="s">
        <v>1022</v>
      </c>
      <c r="B491" s="98" t="s">
        <v>750</v>
      </c>
      <c r="C491" s="99">
        <v>0</v>
      </c>
      <c r="D491" s="76" t="s">
        <v>12</v>
      </c>
      <c r="E491" s="99">
        <v>1193</v>
      </c>
      <c r="F491" s="99">
        <v>0</v>
      </c>
      <c r="G491" s="99">
        <v>1193</v>
      </c>
    </row>
    <row r="492" spans="1:8">
      <c r="A492" s="98" t="s">
        <v>1023</v>
      </c>
      <c r="B492" s="98" t="s">
        <v>1024</v>
      </c>
      <c r="C492" s="99">
        <v>0</v>
      </c>
      <c r="D492" s="76" t="s">
        <v>12</v>
      </c>
      <c r="E492" s="99">
        <v>6947.94</v>
      </c>
      <c r="F492" s="99">
        <v>0</v>
      </c>
      <c r="G492" s="99">
        <v>6947.94</v>
      </c>
    </row>
    <row r="493" spans="1:8">
      <c r="A493" s="98"/>
      <c r="B493" s="98"/>
      <c r="C493" s="99"/>
      <c r="E493" s="99"/>
      <c r="F493" s="99"/>
      <c r="G493" s="99"/>
    </row>
    <row r="494" spans="1:8">
      <c r="A494" s="98" t="s">
        <v>1025</v>
      </c>
      <c r="B494" s="98" t="s">
        <v>1026</v>
      </c>
      <c r="C494" s="99">
        <v>31748031.300000001</v>
      </c>
      <c r="D494" s="76" t="s">
        <v>12</v>
      </c>
      <c r="E494" s="99">
        <v>0</v>
      </c>
      <c r="F494" s="99">
        <v>0</v>
      </c>
      <c r="G494" s="99">
        <v>31748031.300000001</v>
      </c>
    </row>
    <row r="495" spans="1:8">
      <c r="A495" s="98"/>
      <c r="B495" s="98"/>
      <c r="C495" s="99"/>
      <c r="E495" s="99"/>
      <c r="F495" s="99"/>
      <c r="G495" s="99"/>
    </row>
    <row r="496" spans="1:8">
      <c r="A496" s="116" t="s">
        <v>1027</v>
      </c>
      <c r="B496" s="116" t="s">
        <v>1028</v>
      </c>
      <c r="C496" s="118">
        <v>31748031.300000001</v>
      </c>
      <c r="D496" s="117" t="s">
        <v>12</v>
      </c>
      <c r="E496" s="118">
        <v>0</v>
      </c>
      <c r="F496" s="118">
        <v>0</v>
      </c>
      <c r="G496" s="118">
        <v>31748031.300000001</v>
      </c>
      <c r="H496" s="117"/>
    </row>
    <row r="497" spans="1:8">
      <c r="A497" s="98" t="s">
        <v>1029</v>
      </c>
      <c r="B497" s="98" t="s">
        <v>1030</v>
      </c>
      <c r="C497" s="99">
        <v>31748031.300000001</v>
      </c>
      <c r="D497" s="76" t="s">
        <v>12</v>
      </c>
      <c r="E497" s="99">
        <v>0</v>
      </c>
      <c r="F497" s="99">
        <v>0</v>
      </c>
      <c r="G497" s="99">
        <v>31748031.300000001</v>
      </c>
    </row>
    <row r="498" spans="1:8">
      <c r="A498" s="98"/>
      <c r="B498" s="98"/>
      <c r="C498" s="99"/>
      <c r="E498" s="99"/>
      <c r="F498" s="99"/>
      <c r="G498" s="99"/>
    </row>
    <row r="499" spans="1:8">
      <c r="A499" s="98" t="s">
        <v>1031</v>
      </c>
      <c r="B499" s="98" t="s">
        <v>1032</v>
      </c>
      <c r="C499" s="99">
        <v>5988761.9100000001</v>
      </c>
      <c r="D499" s="76" t="s">
        <v>12</v>
      </c>
      <c r="E499" s="99">
        <v>16326462.59</v>
      </c>
      <c r="F499" s="99">
        <v>0</v>
      </c>
      <c r="G499" s="99">
        <v>22315224.5</v>
      </c>
    </row>
    <row r="500" spans="1:8">
      <c r="A500" s="98"/>
      <c r="B500" s="116" t="s">
        <v>622</v>
      </c>
      <c r="C500" s="118">
        <v>3130425.79</v>
      </c>
      <c r="D500" s="117" t="s">
        <v>12</v>
      </c>
      <c r="E500" s="118">
        <v>8781698.7200000007</v>
      </c>
      <c r="F500" s="118">
        <v>0</v>
      </c>
      <c r="G500" s="118">
        <v>11912124.51</v>
      </c>
      <c r="H500" s="117"/>
    </row>
    <row r="501" spans="1:8">
      <c r="A501" s="116" t="s">
        <v>1033</v>
      </c>
      <c r="B501" s="116" t="s">
        <v>622</v>
      </c>
      <c r="C501" s="118">
        <f t="shared" ref="C501:H501" si="17">SUM(C502:C505)</f>
        <v>3127046.79</v>
      </c>
      <c r="D501" s="118">
        <f t="shared" si="17"/>
        <v>0</v>
      </c>
      <c r="E501" s="118">
        <f t="shared" si="17"/>
        <v>8785077.7200000007</v>
      </c>
      <c r="F501" s="118">
        <f t="shared" si="17"/>
        <v>0</v>
      </c>
      <c r="G501" s="118">
        <f t="shared" si="17"/>
        <v>11912124.51</v>
      </c>
      <c r="H501" s="118">
        <f t="shared" si="17"/>
        <v>0</v>
      </c>
    </row>
    <row r="502" spans="1:8">
      <c r="A502" s="98" t="s">
        <v>1034</v>
      </c>
      <c r="B502" s="98" t="s">
        <v>1035</v>
      </c>
      <c r="C502" s="99">
        <v>3098683.46</v>
      </c>
      <c r="D502" s="76" t="s">
        <v>12</v>
      </c>
      <c r="E502" s="99">
        <v>7298585.04</v>
      </c>
      <c r="F502" s="99">
        <v>0</v>
      </c>
      <c r="G502" s="99">
        <v>10397268.5</v>
      </c>
    </row>
    <row r="503" spans="1:8">
      <c r="A503" s="98" t="s">
        <v>1036</v>
      </c>
      <c r="B503" s="98" t="s">
        <v>629</v>
      </c>
      <c r="C503" s="99">
        <v>0</v>
      </c>
      <c r="D503" s="76" t="s">
        <v>12</v>
      </c>
      <c r="E503" s="99">
        <v>9099.19</v>
      </c>
      <c r="F503" s="99">
        <v>0</v>
      </c>
      <c r="G503" s="99">
        <v>9099.19</v>
      </c>
    </row>
    <row r="504" spans="1:8">
      <c r="A504" s="98" t="s">
        <v>1037</v>
      </c>
      <c r="B504" s="98" t="s">
        <v>631</v>
      </c>
      <c r="C504" s="99">
        <v>0</v>
      </c>
      <c r="D504" s="76" t="s">
        <v>12</v>
      </c>
      <c r="E504" s="99">
        <v>1425778.66</v>
      </c>
      <c r="F504" s="99">
        <v>0</v>
      </c>
      <c r="G504" s="99">
        <v>1425778.66</v>
      </c>
    </row>
    <row r="505" spans="1:8">
      <c r="A505" s="98" t="s">
        <v>1038</v>
      </c>
      <c r="B505" s="98" t="s">
        <v>637</v>
      </c>
      <c r="C505" s="99">
        <v>28363.33</v>
      </c>
      <c r="D505" s="76" t="s">
        <v>12</v>
      </c>
      <c r="E505" s="99">
        <v>51614.83</v>
      </c>
      <c r="F505" s="99">
        <v>0</v>
      </c>
      <c r="G505" s="99">
        <v>79978.16</v>
      </c>
    </row>
    <row r="506" spans="1:8">
      <c r="A506" s="98"/>
      <c r="B506" s="116" t="s">
        <v>649</v>
      </c>
      <c r="C506" s="118">
        <v>2730756.12</v>
      </c>
      <c r="D506" s="117" t="s">
        <v>12</v>
      </c>
      <c r="E506" s="118">
        <v>1699934.47</v>
      </c>
      <c r="F506" s="118">
        <v>0</v>
      </c>
      <c r="G506" s="118">
        <v>4430690.59</v>
      </c>
      <c r="H506" s="117"/>
    </row>
    <row r="507" spans="1:8">
      <c r="A507" s="116" t="s">
        <v>1039</v>
      </c>
      <c r="B507" s="116" t="s">
        <v>649</v>
      </c>
      <c r="C507" s="118">
        <f t="shared" ref="C507:H507" si="18">SUM(C508:C511)</f>
        <v>2730756.12</v>
      </c>
      <c r="D507" s="118">
        <f t="shared" si="18"/>
        <v>0</v>
      </c>
      <c r="E507" s="118">
        <f t="shared" si="18"/>
        <v>1699934.4700000002</v>
      </c>
      <c r="F507" s="118">
        <f t="shared" si="18"/>
        <v>0</v>
      </c>
      <c r="G507" s="118">
        <f t="shared" si="18"/>
        <v>4430690.59</v>
      </c>
      <c r="H507" s="118">
        <f t="shared" si="18"/>
        <v>0</v>
      </c>
    </row>
    <row r="508" spans="1:8">
      <c r="A508" s="98" t="s">
        <v>1040</v>
      </c>
      <c r="B508" s="98" t="s">
        <v>1041</v>
      </c>
      <c r="C508" s="99">
        <v>2473007.7200000002</v>
      </c>
      <c r="D508" s="76" t="s">
        <v>12</v>
      </c>
      <c r="E508" s="99">
        <v>45043.62</v>
      </c>
      <c r="F508" s="99">
        <v>0</v>
      </c>
      <c r="G508" s="99">
        <v>2518051.34</v>
      </c>
    </row>
    <row r="509" spans="1:8">
      <c r="A509" s="98" t="s">
        <v>1042</v>
      </c>
      <c r="B509" s="98" t="s">
        <v>1043</v>
      </c>
      <c r="C509" s="99">
        <v>0</v>
      </c>
      <c r="D509" s="76" t="s">
        <v>12</v>
      </c>
      <c r="E509" s="99">
        <v>180000</v>
      </c>
      <c r="F509" s="99">
        <v>0</v>
      </c>
      <c r="G509" s="99">
        <v>180000</v>
      </c>
    </row>
    <row r="510" spans="1:8">
      <c r="A510" s="98" t="s">
        <v>1044</v>
      </c>
      <c r="B510" s="98" t="s">
        <v>1045</v>
      </c>
      <c r="C510" s="99">
        <v>0</v>
      </c>
      <c r="D510" s="76" t="s">
        <v>12</v>
      </c>
      <c r="E510" s="99">
        <v>1474890.85</v>
      </c>
      <c r="F510" s="99">
        <v>0</v>
      </c>
      <c r="G510" s="99">
        <v>1474890.85</v>
      </c>
    </row>
    <row r="511" spans="1:8">
      <c r="A511" s="98" t="s">
        <v>1046</v>
      </c>
      <c r="B511" s="98" t="s">
        <v>1047</v>
      </c>
      <c r="C511" s="99">
        <v>257748.4</v>
      </c>
      <c r="D511" s="76" t="s">
        <v>12</v>
      </c>
      <c r="E511" s="99">
        <v>0</v>
      </c>
      <c r="F511" s="99">
        <v>0</v>
      </c>
      <c r="G511" s="99">
        <v>257748.4</v>
      </c>
    </row>
    <row r="512" spans="1:8">
      <c r="A512" s="98"/>
      <c r="B512" s="116" t="s">
        <v>687</v>
      </c>
      <c r="C512" s="118">
        <v>127580</v>
      </c>
      <c r="D512" s="117" t="s">
        <v>12</v>
      </c>
      <c r="E512" s="118">
        <v>5814829.4000000004</v>
      </c>
      <c r="F512" s="118">
        <v>0</v>
      </c>
      <c r="G512" s="118">
        <v>5942409.4000000004</v>
      </c>
      <c r="H512" s="117"/>
    </row>
    <row r="513" spans="1:8">
      <c r="A513" s="116" t="s">
        <v>1048</v>
      </c>
      <c r="B513" s="116" t="s">
        <v>687</v>
      </c>
      <c r="C513" s="118">
        <f t="shared" ref="C513:H513" si="19">SUM(C514:C517)</f>
        <v>127580</v>
      </c>
      <c r="D513" s="118">
        <f t="shared" si="19"/>
        <v>0</v>
      </c>
      <c r="E513" s="118">
        <f t="shared" si="19"/>
        <v>5814829.4000000004</v>
      </c>
      <c r="F513" s="118">
        <f t="shared" si="19"/>
        <v>0</v>
      </c>
      <c r="G513" s="118">
        <f t="shared" si="19"/>
        <v>5942409.4000000004</v>
      </c>
      <c r="H513" s="118">
        <f t="shared" si="19"/>
        <v>0</v>
      </c>
    </row>
    <row r="514" spans="1:8">
      <c r="A514" s="98" t="s">
        <v>1049</v>
      </c>
      <c r="B514" s="98" t="s">
        <v>1050</v>
      </c>
      <c r="C514" s="99">
        <v>101250</v>
      </c>
      <c r="D514" s="76" t="s">
        <v>12</v>
      </c>
      <c r="E514" s="99">
        <v>0</v>
      </c>
      <c r="F514" s="99">
        <v>0</v>
      </c>
      <c r="G514" s="99">
        <v>101250</v>
      </c>
    </row>
    <row r="515" spans="1:8">
      <c r="A515" s="98" t="s">
        <v>1051</v>
      </c>
      <c r="B515" s="98" t="s">
        <v>1052</v>
      </c>
      <c r="C515" s="99">
        <v>26100</v>
      </c>
      <c r="D515" s="76" t="s">
        <v>12</v>
      </c>
      <c r="E515" s="99">
        <v>765589.85</v>
      </c>
      <c r="F515" s="99">
        <v>0</v>
      </c>
      <c r="G515" s="99">
        <v>791689.85</v>
      </c>
    </row>
    <row r="516" spans="1:8">
      <c r="A516" s="98" t="s">
        <v>1053</v>
      </c>
      <c r="B516" s="98" t="s">
        <v>1054</v>
      </c>
      <c r="C516" s="99">
        <v>0</v>
      </c>
      <c r="D516" s="76" t="s">
        <v>12</v>
      </c>
      <c r="E516" s="99">
        <v>2352467.31</v>
      </c>
      <c r="F516" s="99">
        <v>0</v>
      </c>
      <c r="G516" s="99">
        <v>2352467.31</v>
      </c>
    </row>
    <row r="517" spans="1:8">
      <c r="A517" s="98" t="s">
        <v>1055</v>
      </c>
      <c r="B517" s="98" t="s">
        <v>1020</v>
      </c>
      <c r="C517" s="99">
        <v>230</v>
      </c>
      <c r="D517" s="76" t="s">
        <v>12</v>
      </c>
      <c r="E517" s="99">
        <v>2696772.24</v>
      </c>
      <c r="F517" s="99">
        <v>0</v>
      </c>
      <c r="G517" s="99">
        <v>2697002.24</v>
      </c>
    </row>
    <row r="518" spans="1:8">
      <c r="A518" s="98"/>
      <c r="B518" s="98"/>
      <c r="C518" s="99"/>
      <c r="E518" s="99"/>
      <c r="F518" s="99"/>
      <c r="G518" s="99"/>
    </row>
    <row r="519" spans="1:8">
      <c r="A519" s="116" t="s">
        <v>1056</v>
      </c>
      <c r="B519" s="116" t="s">
        <v>1057</v>
      </c>
      <c r="C519" s="118">
        <v>0</v>
      </c>
      <c r="D519" s="117" t="s">
        <v>12</v>
      </c>
      <c r="E519" s="118">
        <v>30000</v>
      </c>
      <c r="F519" s="118">
        <v>0</v>
      </c>
      <c r="G519" s="118">
        <v>30000</v>
      </c>
      <c r="H519" s="117"/>
    </row>
    <row r="520" spans="1:8">
      <c r="A520" s="98" t="s">
        <v>1058</v>
      </c>
      <c r="B520" s="98" t="s">
        <v>938</v>
      </c>
      <c r="C520" s="99">
        <v>0</v>
      </c>
      <c r="D520" s="76" t="s">
        <v>12</v>
      </c>
      <c r="E520" s="99">
        <v>30000</v>
      </c>
      <c r="F520" s="99">
        <v>0</v>
      </c>
      <c r="G520" s="99">
        <v>30000</v>
      </c>
    </row>
  </sheetData>
  <phoneticPr fontId="52" type="noConversion"/>
  <pageMargins left="0.7" right="0.7" top="0.75" bottom="0.75" header="0.3" footer="0.3"/>
  <pageSetup orientation="portrait" r:id="rId1"/>
  <ignoredErrors>
    <ignoredError sqref="H58 C74:H74 C78:H78 C82 G82:H82 C95 G95:H95 D141:F141 D150:H150 D238:H238 C256:H256 C271:H271 C342:H342 C329:H329 C377:H377 C386:H38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6"/>
  <sheetViews>
    <sheetView topLeftCell="A9" zoomScale="87" zoomScaleNormal="87" workbookViewId="0">
      <selection activeCell="I34" sqref="I34"/>
    </sheetView>
  </sheetViews>
  <sheetFormatPr baseColWidth="10" defaultColWidth="14.42578125" defaultRowHeight="15" customHeight="1"/>
  <cols>
    <col min="1" max="1" width="3" customWidth="1"/>
    <col min="2" max="2" width="21.28515625" style="400" customWidth="1"/>
    <col min="3" max="3" width="27.42578125" customWidth="1"/>
    <col min="4" max="5" width="16.28515625" customWidth="1"/>
    <col min="6" max="6" width="16.7109375" customWidth="1"/>
    <col min="7" max="7" width="17.28515625" customWidth="1"/>
    <col min="8" max="8" width="19.42578125" customWidth="1"/>
    <col min="9" max="9" width="18.42578125" customWidth="1"/>
    <col min="10" max="10" width="3.7109375" customWidth="1"/>
    <col min="11" max="11" width="16.5703125" customWidth="1"/>
    <col min="12" max="12" width="24.42578125" customWidth="1"/>
    <col min="16" max="16" width="9.42578125" customWidth="1"/>
  </cols>
  <sheetData>
    <row r="1" spans="1:18" ht="12" customHeight="1">
      <c r="C1">
        <v>2022</v>
      </c>
    </row>
    <row r="2" spans="1:18" ht="12" customHeight="1">
      <c r="B2" s="401" t="s">
        <v>4</v>
      </c>
      <c r="C2" s="1" t="s">
        <v>5</v>
      </c>
      <c r="D2" s="2" t="s">
        <v>1059</v>
      </c>
      <c r="E2" s="1" t="s">
        <v>179</v>
      </c>
      <c r="F2" s="3"/>
      <c r="G2" s="3"/>
      <c r="H2" s="2" t="s">
        <v>1059</v>
      </c>
      <c r="I2" s="1" t="s">
        <v>180</v>
      </c>
    </row>
    <row r="3" spans="1:18" ht="12" customHeight="1">
      <c r="B3" s="401"/>
      <c r="C3" s="1"/>
      <c r="D3" s="414"/>
      <c r="E3" s="1"/>
      <c r="F3" s="3"/>
      <c r="G3" s="3"/>
      <c r="H3" s="2"/>
      <c r="I3" s="1"/>
    </row>
    <row r="4" spans="1:18" ht="12" customHeight="1">
      <c r="B4" s="401"/>
      <c r="C4" s="450"/>
      <c r="D4" s="451">
        <f t="shared" ref="D4:I4" si="0">SUM(D5:D11)</f>
        <v>76639607.689999998</v>
      </c>
      <c r="E4" s="452">
        <f t="shared" si="0"/>
        <v>0</v>
      </c>
      <c r="F4" s="453">
        <f t="shared" si="0"/>
        <v>53424166.640000001</v>
      </c>
      <c r="G4" s="453">
        <f t="shared" si="0"/>
        <v>69555166.439999998</v>
      </c>
      <c r="H4" s="451">
        <f>SUM(H5:H11)</f>
        <v>60508607.889999993</v>
      </c>
      <c r="I4" s="450">
        <f t="shared" si="0"/>
        <v>0</v>
      </c>
      <c r="R4" t="s">
        <v>12</v>
      </c>
    </row>
    <row r="5" spans="1:18" ht="12" customHeight="1">
      <c r="A5">
        <v>1</v>
      </c>
      <c r="B5" s="402" t="s">
        <v>187</v>
      </c>
      <c r="C5" s="90" t="s">
        <v>188</v>
      </c>
      <c r="I5" s="456" t="s">
        <v>12</v>
      </c>
      <c r="R5" t="s">
        <v>12</v>
      </c>
    </row>
    <row r="6" spans="1:18" ht="12" customHeight="1">
      <c r="A6">
        <v>2</v>
      </c>
      <c r="B6" s="403" t="s">
        <v>205</v>
      </c>
      <c r="C6" s="90" t="s">
        <v>206</v>
      </c>
      <c r="D6" s="315">
        <v>73954892.680000007</v>
      </c>
      <c r="E6" t="s">
        <v>12</v>
      </c>
      <c r="F6" s="315">
        <v>52739559.380000003</v>
      </c>
      <c r="G6" s="315">
        <v>69101306.019999996</v>
      </c>
      <c r="H6" s="315">
        <v>57593146.039999999</v>
      </c>
      <c r="I6" s="456" t="s">
        <v>12</v>
      </c>
      <c r="R6" t="s">
        <v>12</v>
      </c>
    </row>
    <row r="7" spans="1:18" ht="12" customHeight="1">
      <c r="A7">
        <v>3</v>
      </c>
      <c r="B7" s="403" t="s">
        <v>215</v>
      </c>
      <c r="C7" s="90" t="s">
        <v>216</v>
      </c>
      <c r="D7" s="315">
        <v>1792732.8499999999</v>
      </c>
      <c r="E7">
        <v>0</v>
      </c>
      <c r="F7" s="315">
        <v>568507.26</v>
      </c>
      <c r="G7" s="315">
        <v>338360.42</v>
      </c>
      <c r="H7" s="315">
        <v>2022879.6900000002</v>
      </c>
      <c r="I7" s="399"/>
      <c r="M7" s="315"/>
    </row>
    <row r="8" spans="1:18" ht="12" customHeight="1">
      <c r="B8" s="404" t="s">
        <v>19</v>
      </c>
      <c r="C8" s="83" t="s">
        <v>20</v>
      </c>
      <c r="D8" s="315">
        <v>167016.16</v>
      </c>
      <c r="E8" t="s">
        <v>12</v>
      </c>
      <c r="F8">
        <v>0</v>
      </c>
      <c r="G8" s="315">
        <v>115500</v>
      </c>
      <c r="H8" s="315">
        <v>51516.160000000003</v>
      </c>
      <c r="I8" s="81"/>
      <c r="M8" s="315"/>
      <c r="O8" s="315"/>
      <c r="P8" s="315"/>
      <c r="Q8" s="315"/>
    </row>
    <row r="9" spans="1:18" ht="12" customHeight="1">
      <c r="B9" s="404" t="s">
        <v>21</v>
      </c>
      <c r="C9" s="83" t="s">
        <v>22</v>
      </c>
      <c r="D9" s="315">
        <v>724966</v>
      </c>
      <c r="E9" t="s">
        <v>12</v>
      </c>
      <c r="F9" s="315">
        <v>116100</v>
      </c>
      <c r="G9">
        <v>0</v>
      </c>
      <c r="H9" s="315">
        <v>841066</v>
      </c>
      <c r="I9" s="457"/>
      <c r="R9" t="s">
        <v>12</v>
      </c>
    </row>
    <row r="10" spans="1:18" ht="12" customHeight="1">
      <c r="B10" s="405" t="s">
        <v>259</v>
      </c>
      <c r="C10" s="90" t="s">
        <v>260</v>
      </c>
      <c r="D10" s="458"/>
      <c r="E10" s="457"/>
      <c r="F10" s="458"/>
      <c r="G10" s="458"/>
      <c r="H10" s="458"/>
      <c r="I10" s="81"/>
      <c r="R10" t="s">
        <v>12</v>
      </c>
    </row>
    <row r="11" spans="1:18" ht="12" customHeight="1">
      <c r="B11" s="405" t="s">
        <v>263</v>
      </c>
      <c r="C11" s="90" t="s">
        <v>30</v>
      </c>
      <c r="D11" s="82"/>
      <c r="E11" s="81"/>
      <c r="F11" s="82"/>
      <c r="G11" s="82"/>
      <c r="H11" s="82"/>
      <c r="I11" s="81"/>
      <c r="M11" s="315"/>
      <c r="O11" s="315"/>
      <c r="Q11" s="315"/>
    </row>
    <row r="12" spans="1:18" ht="12" customHeight="1">
      <c r="B12" s="448"/>
      <c r="C12" s="449" t="s">
        <v>1060</v>
      </c>
      <c r="D12" s="101">
        <f>SUM(D13:D19)</f>
        <v>180924161.76999998</v>
      </c>
      <c r="E12" s="459">
        <f t="shared" ref="E12:I12" si="1">SUM(E13:E19)</f>
        <v>0</v>
      </c>
      <c r="F12" s="460">
        <f t="shared" si="1"/>
        <v>8371191.1799999997</v>
      </c>
      <c r="G12" s="460">
        <f t="shared" si="1"/>
        <v>0</v>
      </c>
      <c r="H12" s="460">
        <f t="shared" si="1"/>
        <v>189295352.94999999</v>
      </c>
      <c r="I12" s="459">
        <f t="shared" si="1"/>
        <v>0</v>
      </c>
    </row>
    <row r="13" spans="1:18" ht="12" customHeight="1">
      <c r="A13">
        <v>4</v>
      </c>
      <c r="B13" s="406" t="s">
        <v>268</v>
      </c>
      <c r="C13" s="90" t="s">
        <v>269</v>
      </c>
      <c r="D13" s="315">
        <v>317628.32</v>
      </c>
      <c r="E13" t="s">
        <v>12</v>
      </c>
      <c r="F13" s="315">
        <v>138575.35999999999</v>
      </c>
      <c r="G13">
        <v>0</v>
      </c>
      <c r="H13" s="315">
        <v>456203.68</v>
      </c>
      <c r="I13" s="456"/>
    </row>
    <row r="14" spans="1:18" ht="12" customHeight="1">
      <c r="A14">
        <v>5</v>
      </c>
      <c r="B14" s="403" t="s">
        <v>278</v>
      </c>
      <c r="C14" s="90" t="s">
        <v>277</v>
      </c>
      <c r="D14" s="315">
        <v>4403990.25</v>
      </c>
      <c r="E14" t="s">
        <v>12</v>
      </c>
      <c r="F14" s="315">
        <v>618731.31999999995</v>
      </c>
      <c r="G14">
        <v>0</v>
      </c>
      <c r="H14" s="315">
        <v>5022721.57</v>
      </c>
      <c r="I14" s="456"/>
      <c r="N14" s="315"/>
      <c r="O14" s="315"/>
      <c r="R14" s="315"/>
    </row>
    <row r="15" spans="1:18" ht="12" customHeight="1">
      <c r="A15">
        <v>6</v>
      </c>
      <c r="B15" s="403" t="s">
        <v>286</v>
      </c>
      <c r="C15" s="90" t="s">
        <v>285</v>
      </c>
      <c r="D15">
        <f>SUM(D16:D24)</f>
        <v>88101271.599999994</v>
      </c>
      <c r="E15">
        <f t="shared" ref="E15" si="2">SUM(E16:E24)</f>
        <v>0</v>
      </c>
      <c r="F15">
        <f t="shared" ref="F15" si="3">SUM(F16:F24)</f>
        <v>3806942.25</v>
      </c>
      <c r="G15">
        <f t="shared" ref="G15" si="4">SUM(G16:G24)</f>
        <v>0</v>
      </c>
      <c r="H15">
        <f t="shared" ref="H15" si="5">SUM(H16:H24)</f>
        <v>91908213.849999994</v>
      </c>
      <c r="I15">
        <f t="shared" ref="I15" si="6">SUM(I16:I24)</f>
        <v>0</v>
      </c>
      <c r="N15" s="315"/>
      <c r="O15" s="315"/>
      <c r="R15" s="315"/>
    </row>
    <row r="16" spans="1:18" ht="12" customHeight="1">
      <c r="A16">
        <v>7</v>
      </c>
      <c r="B16" s="406" t="s">
        <v>306</v>
      </c>
      <c r="C16" s="90" t="s">
        <v>305</v>
      </c>
      <c r="D16" s="315">
        <v>6770693.9900000002</v>
      </c>
      <c r="E16" t="s">
        <v>12</v>
      </c>
      <c r="F16" s="315">
        <v>727800</v>
      </c>
      <c r="G16">
        <v>0</v>
      </c>
      <c r="H16" s="315">
        <v>7498493.9900000002</v>
      </c>
      <c r="I16" t="s">
        <v>12</v>
      </c>
      <c r="N16" s="315"/>
      <c r="O16" s="315"/>
      <c r="R16" s="315"/>
    </row>
    <row r="17" spans="1:18" ht="12" customHeight="1">
      <c r="A17">
        <v>8</v>
      </c>
      <c r="B17" s="406" t="s">
        <v>312</v>
      </c>
      <c r="C17" s="90" t="s">
        <v>311</v>
      </c>
      <c r="D17" s="315">
        <v>73947108.700000003</v>
      </c>
      <c r="E17" t="s">
        <v>12</v>
      </c>
      <c r="F17" s="315">
        <v>1889040.25</v>
      </c>
      <c r="G17">
        <v>0</v>
      </c>
      <c r="H17" s="315">
        <v>75836148.950000003</v>
      </c>
      <c r="I17" s="456"/>
      <c r="N17" s="315"/>
      <c r="O17" s="315"/>
      <c r="R17" s="315"/>
    </row>
    <row r="18" spans="1:18" ht="12" customHeight="1">
      <c r="A18">
        <v>9</v>
      </c>
      <c r="B18" s="407" t="s">
        <v>318</v>
      </c>
      <c r="C18" s="90" t="s">
        <v>317</v>
      </c>
      <c r="D18" s="461"/>
      <c r="E18" s="456"/>
      <c r="F18" s="461"/>
      <c r="G18" s="461"/>
      <c r="H18" s="461"/>
      <c r="I18" s="456"/>
      <c r="N18" s="315"/>
      <c r="O18" s="315"/>
      <c r="R18" s="315"/>
    </row>
    <row r="19" spans="1:18" ht="12" customHeight="1">
      <c r="A19">
        <v>10</v>
      </c>
      <c r="B19" s="407" t="s">
        <v>323</v>
      </c>
      <c r="C19" s="90" t="s">
        <v>324</v>
      </c>
      <c r="D19" s="315">
        <v>7383468.9100000001</v>
      </c>
      <c r="E19" t="s">
        <v>12</v>
      </c>
      <c r="F19" s="315">
        <v>1190102</v>
      </c>
      <c r="G19">
        <v>0</v>
      </c>
      <c r="H19" s="315">
        <v>8573570.9100000001</v>
      </c>
      <c r="I19" s="456"/>
      <c r="N19" s="315"/>
      <c r="O19" s="315"/>
      <c r="R19" s="315"/>
    </row>
    <row r="20" spans="1:18" ht="12" customHeight="1">
      <c r="A20">
        <v>11</v>
      </c>
      <c r="B20" s="403" t="s">
        <v>327</v>
      </c>
      <c r="C20" s="90" t="s">
        <v>328</v>
      </c>
      <c r="D20" s="410"/>
      <c r="E20" s="411"/>
      <c r="F20" s="410"/>
      <c r="G20" s="410"/>
      <c r="H20" s="410"/>
      <c r="I20" s="91"/>
      <c r="N20" s="315"/>
      <c r="O20" s="315"/>
      <c r="R20" s="315"/>
    </row>
    <row r="21" spans="1:18" ht="12" customHeight="1">
      <c r="B21" s="397" t="s">
        <v>1061</v>
      </c>
      <c r="C21" s="397" t="s">
        <v>42</v>
      </c>
      <c r="D21" s="412"/>
      <c r="E21" s="413"/>
      <c r="F21" s="412"/>
      <c r="G21" s="412"/>
      <c r="H21" s="412"/>
      <c r="I21" s="91"/>
      <c r="N21" s="315"/>
      <c r="O21" s="315"/>
      <c r="R21" s="315"/>
    </row>
    <row r="22" spans="1:18" ht="12" customHeight="1">
      <c r="B22" s="397" t="s">
        <v>1062</v>
      </c>
      <c r="C22" s="397" t="s">
        <v>46</v>
      </c>
      <c r="D22" s="398"/>
      <c r="E22" s="399"/>
      <c r="F22" s="398"/>
      <c r="G22" s="398"/>
      <c r="H22" s="398"/>
      <c r="I22" s="91"/>
      <c r="M22" s="315"/>
      <c r="O22" s="315"/>
      <c r="Q22" s="315"/>
    </row>
    <row r="23" spans="1:18" ht="12" customHeight="1">
      <c r="A23" s="318">
        <v>12</v>
      </c>
      <c r="B23" s="408" t="s">
        <v>333</v>
      </c>
      <c r="C23" s="316" t="s">
        <v>334</v>
      </c>
      <c r="D23" s="317"/>
      <c r="E23" s="317"/>
      <c r="F23" s="317"/>
      <c r="G23" s="317"/>
      <c r="H23" s="317"/>
      <c r="I23" s="317"/>
    </row>
    <row r="24" spans="1:18" ht="12" customHeight="1">
      <c r="A24" s="318">
        <v>13</v>
      </c>
      <c r="B24" s="408" t="s">
        <v>337</v>
      </c>
      <c r="C24" s="316" t="s">
        <v>338</v>
      </c>
      <c r="D24" s="317"/>
      <c r="E24" s="317"/>
      <c r="F24" s="317"/>
      <c r="G24" s="317"/>
      <c r="H24" s="317"/>
      <c r="I24" s="317"/>
    </row>
    <row r="25" spans="1:18" ht="12" customHeight="1">
      <c r="A25">
        <v>14</v>
      </c>
      <c r="B25" s="403" t="s">
        <v>342</v>
      </c>
      <c r="C25" s="90" t="s">
        <v>341</v>
      </c>
      <c r="D25" s="91"/>
      <c r="E25" s="91"/>
      <c r="F25" s="91"/>
      <c r="G25" s="91"/>
      <c r="H25" s="91"/>
      <c r="I25" s="91"/>
    </row>
    <row r="26" spans="1:18" ht="12" customHeight="1">
      <c r="A26">
        <v>15</v>
      </c>
      <c r="B26" s="408" t="s">
        <v>377</v>
      </c>
      <c r="C26" s="316" t="s">
        <v>378</v>
      </c>
      <c r="D26" s="317"/>
      <c r="E26" s="317"/>
      <c r="F26" s="317"/>
      <c r="G26" s="317"/>
      <c r="H26" s="317"/>
      <c r="I26" s="317"/>
    </row>
    <row r="27" spans="1:18" ht="12" customHeight="1">
      <c r="A27">
        <v>16</v>
      </c>
      <c r="B27" s="403" t="s">
        <v>381</v>
      </c>
      <c r="C27" s="90" t="s">
        <v>382</v>
      </c>
      <c r="D27" s="91"/>
      <c r="E27" s="91"/>
      <c r="F27" s="91"/>
      <c r="G27" s="91"/>
      <c r="H27" s="91"/>
      <c r="I27" s="91"/>
      <c r="N27" s="315"/>
    </row>
    <row r="28" spans="1:18" ht="12" customHeight="1">
      <c r="A28">
        <v>17</v>
      </c>
      <c r="B28" s="403" t="s">
        <v>390</v>
      </c>
      <c r="C28" s="90" t="s">
        <v>389</v>
      </c>
      <c r="D28" s="91"/>
      <c r="E28" s="91"/>
      <c r="F28" s="91"/>
      <c r="G28" s="91"/>
      <c r="H28" s="91"/>
      <c r="I28" s="91"/>
      <c r="N28" s="315"/>
      <c r="P28" s="315"/>
      <c r="R28" s="315"/>
    </row>
    <row r="29" spans="1:18" ht="12" customHeight="1">
      <c r="A29">
        <v>18</v>
      </c>
      <c r="B29" s="403" t="s">
        <v>422</v>
      </c>
      <c r="C29" s="90" t="s">
        <v>421</v>
      </c>
      <c r="E29" s="315">
        <v>3292527.89</v>
      </c>
      <c r="F29" s="315">
        <v>4634300.2</v>
      </c>
      <c r="G29" s="315">
        <v>3158106.43</v>
      </c>
      <c r="H29" t="s">
        <v>12</v>
      </c>
      <c r="I29" s="315">
        <v>1816334.12</v>
      </c>
      <c r="N29" s="315"/>
      <c r="P29" s="315"/>
      <c r="R29" s="315"/>
    </row>
    <row r="30" spans="1:18" ht="12" customHeight="1">
      <c r="A30">
        <v>19</v>
      </c>
      <c r="B30" s="403" t="s">
        <v>438</v>
      </c>
      <c r="C30" s="90" t="s">
        <v>437</v>
      </c>
      <c r="E30" s="315">
        <v>165130.18</v>
      </c>
      <c r="F30" s="315">
        <v>37982.65</v>
      </c>
      <c r="G30" s="315">
        <v>199990.38</v>
      </c>
      <c r="H30" t="s">
        <v>12</v>
      </c>
      <c r="I30" s="315">
        <v>327137.90999999997</v>
      </c>
      <c r="N30" s="315"/>
      <c r="P30" s="315"/>
      <c r="R30" s="315"/>
    </row>
    <row r="31" spans="1:18" ht="12" customHeight="1">
      <c r="A31">
        <v>20</v>
      </c>
      <c r="B31" s="403" t="s">
        <v>483</v>
      </c>
      <c r="C31" s="90" t="s">
        <v>482</v>
      </c>
      <c r="D31" t="s">
        <v>12</v>
      </c>
      <c r="E31" s="315">
        <v>24879.65</v>
      </c>
      <c r="F31" s="315">
        <v>4925246.97</v>
      </c>
      <c r="G31" s="315">
        <v>4996406.34</v>
      </c>
      <c r="H31" t="s">
        <v>12</v>
      </c>
      <c r="I31" s="315">
        <v>96039.02</v>
      </c>
    </row>
    <row r="32" spans="1:18" ht="12" customHeight="1">
      <c r="A32">
        <v>21</v>
      </c>
      <c r="B32" s="403" t="s">
        <v>503</v>
      </c>
      <c r="C32" s="90" t="s">
        <v>502</v>
      </c>
      <c r="D32" t="s">
        <v>12</v>
      </c>
      <c r="E32" s="315">
        <v>1400032.95</v>
      </c>
      <c r="F32" s="315">
        <v>1160238.53</v>
      </c>
      <c r="G32" s="315">
        <v>647429.69999999995</v>
      </c>
      <c r="H32" t="s">
        <v>12</v>
      </c>
      <c r="I32" s="315">
        <v>887224.12</v>
      </c>
      <c r="K32" s="441"/>
      <c r="L32" s="441"/>
      <c r="M32" s="442">
        <f>SUM(M34:M38)</f>
        <v>64700541.610000007</v>
      </c>
      <c r="N32" s="443">
        <f t="shared" ref="N32:Q32" si="7">SUM(N34:N38)</f>
        <v>0</v>
      </c>
      <c r="O32" s="443">
        <f t="shared" si="7"/>
        <v>7875200.8899999997</v>
      </c>
      <c r="P32" s="443">
        <f t="shared" si="7"/>
        <v>0</v>
      </c>
      <c r="Q32" s="443">
        <f t="shared" si="7"/>
        <v>72575742.5</v>
      </c>
    </row>
    <row r="33" spans="1:18" ht="12" customHeight="1">
      <c r="B33" s="403"/>
      <c r="C33" s="90" t="s">
        <v>1063</v>
      </c>
      <c r="E33" s="315"/>
      <c r="F33" s="315"/>
      <c r="G33" s="315"/>
      <c r="I33" s="315">
        <v>964030.4</v>
      </c>
      <c r="K33" s="441"/>
      <c r="L33" s="441"/>
      <c r="M33" s="442"/>
      <c r="N33" s="443"/>
      <c r="O33" s="443"/>
      <c r="P33" s="443"/>
      <c r="Q33" s="443"/>
    </row>
    <row r="34" spans="1:18" ht="12" customHeight="1">
      <c r="A34">
        <v>22</v>
      </c>
      <c r="B34" s="403" t="s">
        <v>536</v>
      </c>
      <c r="C34" s="90" t="s">
        <v>535</v>
      </c>
      <c r="D34" t="s">
        <v>12</v>
      </c>
      <c r="E34" s="315">
        <v>118982650.56999999</v>
      </c>
      <c r="F34" s="315">
        <v>132165</v>
      </c>
      <c r="G34" s="315">
        <v>-852176.24</v>
      </c>
      <c r="H34" t="s">
        <v>12</v>
      </c>
      <c r="I34" s="315">
        <v>117998309.33</v>
      </c>
      <c r="K34" t="s">
        <v>1064</v>
      </c>
      <c r="L34" t="s">
        <v>105</v>
      </c>
      <c r="M34" s="315">
        <v>41353291.390000001</v>
      </c>
      <c r="N34" t="s">
        <v>12</v>
      </c>
      <c r="O34" s="315">
        <v>3773955.53</v>
      </c>
      <c r="P34">
        <v>0</v>
      </c>
      <c r="Q34" s="315">
        <v>45127246.920000002</v>
      </c>
      <c r="R34" t="s">
        <v>12</v>
      </c>
    </row>
    <row r="35" spans="1:18" ht="12" customHeight="1">
      <c r="A35">
        <v>23</v>
      </c>
      <c r="B35" s="403" t="s">
        <v>591</v>
      </c>
      <c r="C35" s="90" t="s">
        <v>592</v>
      </c>
      <c r="D35" s="415"/>
      <c r="E35" s="415"/>
      <c r="F35" s="415"/>
      <c r="G35" s="415"/>
      <c r="H35" s="415"/>
      <c r="I35" s="415"/>
      <c r="K35" t="s">
        <v>1065</v>
      </c>
      <c r="L35" t="s">
        <v>107</v>
      </c>
      <c r="M35" s="315">
        <v>3312096.72</v>
      </c>
      <c r="N35" t="s">
        <v>12</v>
      </c>
      <c r="O35" s="315">
        <v>594504.30000000005</v>
      </c>
      <c r="P35">
        <v>0</v>
      </c>
      <c r="Q35" s="315">
        <v>3906601.02</v>
      </c>
      <c r="R35" t="s">
        <v>12</v>
      </c>
    </row>
    <row r="36" spans="1:18" ht="12" customHeight="1">
      <c r="A36">
        <v>24</v>
      </c>
      <c r="B36" s="403" t="s">
        <v>598</v>
      </c>
      <c r="C36" s="90" t="s">
        <v>597</v>
      </c>
      <c r="D36" s="319"/>
      <c r="E36" s="315">
        <v>224650572.74000001</v>
      </c>
      <c r="F36">
        <v>0</v>
      </c>
      <c r="G36">
        <v>21619078.98</v>
      </c>
      <c r="H36">
        <v>0</v>
      </c>
      <c r="I36">
        <v>246269651.72</v>
      </c>
      <c r="K36" t="s">
        <v>1066</v>
      </c>
      <c r="L36" t="s">
        <v>109</v>
      </c>
      <c r="M36" s="315">
        <v>6953227.4900000002</v>
      </c>
      <c r="N36" t="s">
        <v>12</v>
      </c>
      <c r="O36" s="315">
        <v>384922.43</v>
      </c>
      <c r="P36">
        <v>0</v>
      </c>
      <c r="Q36" s="315">
        <v>7338149.9199999999</v>
      </c>
      <c r="R36" t="s">
        <v>12</v>
      </c>
    </row>
    <row r="37" spans="1:18" ht="12" customHeight="1">
      <c r="A37">
        <v>25</v>
      </c>
      <c r="B37" s="403" t="s">
        <v>611</v>
      </c>
      <c r="C37" s="90" t="s">
        <v>100</v>
      </c>
      <c r="D37" s="462"/>
      <c r="E37" s="315">
        <v>977670.81</v>
      </c>
      <c r="F37">
        <v>0</v>
      </c>
      <c r="G37" s="315">
        <v>71004.45</v>
      </c>
      <c r="H37" t="s">
        <v>12</v>
      </c>
      <c r="I37" s="315">
        <v>1048675.26</v>
      </c>
      <c r="K37" t="s">
        <v>1067</v>
      </c>
      <c r="L37" t="s">
        <v>111</v>
      </c>
      <c r="M37" s="315">
        <v>11541568.74</v>
      </c>
      <c r="N37" t="s">
        <v>12</v>
      </c>
      <c r="O37" s="315">
        <v>1141818.6299999999</v>
      </c>
      <c r="P37">
        <v>0</v>
      </c>
      <c r="Q37" s="315">
        <v>12683387.369999999</v>
      </c>
      <c r="R37" t="s">
        <v>12</v>
      </c>
    </row>
    <row r="38" spans="1:18" ht="12" customHeight="1">
      <c r="A38">
        <v>26</v>
      </c>
      <c r="B38" s="403" t="s">
        <v>614</v>
      </c>
      <c r="C38" s="90" t="s">
        <v>615</v>
      </c>
      <c r="D38" t="s">
        <v>12</v>
      </c>
      <c r="E38" s="315">
        <v>4359576.2300000004</v>
      </c>
      <c r="F38">
        <v>0</v>
      </c>
      <c r="G38" s="315">
        <v>75262.179999999993</v>
      </c>
      <c r="H38" t="s">
        <v>12</v>
      </c>
      <c r="I38" s="315">
        <v>4434838.41</v>
      </c>
      <c r="K38" t="s">
        <v>1068</v>
      </c>
      <c r="L38" t="s">
        <v>115</v>
      </c>
      <c r="M38" s="315">
        <v>1540357.27</v>
      </c>
      <c r="N38" t="s">
        <v>12</v>
      </c>
      <c r="O38" s="315">
        <v>1980000</v>
      </c>
      <c r="P38">
        <v>0</v>
      </c>
      <c r="Q38" s="315">
        <v>3520357.27</v>
      </c>
      <c r="R38" t="s">
        <v>12</v>
      </c>
    </row>
    <row r="39" spans="1:18" ht="12" customHeight="1">
      <c r="A39">
        <v>27</v>
      </c>
      <c r="B39" s="403" t="s">
        <v>623</v>
      </c>
      <c r="C39" s="90" t="s">
        <v>622</v>
      </c>
      <c r="D39" s="442">
        <v>64700541.610000007</v>
      </c>
      <c r="E39" s="443">
        <v>0</v>
      </c>
      <c r="F39" s="443">
        <v>7875200.8899999997</v>
      </c>
      <c r="G39" s="443">
        <v>0</v>
      </c>
      <c r="H39" s="443">
        <v>72575742.5</v>
      </c>
      <c r="I39" s="319"/>
      <c r="K39" s="441"/>
      <c r="L39" s="441"/>
      <c r="M39" s="442">
        <f>SUM(M40:M46)</f>
        <v>4159891.67</v>
      </c>
      <c r="N39" s="443"/>
      <c r="O39" s="442">
        <f t="shared" ref="O39:Q39" si="8">SUM(O40:O46)</f>
        <v>3163708.65</v>
      </c>
      <c r="P39" s="442">
        <f t="shared" si="8"/>
        <v>0</v>
      </c>
      <c r="Q39" s="442">
        <f t="shared" si="8"/>
        <v>7323600.3200000003</v>
      </c>
      <c r="R39" t="s">
        <v>12</v>
      </c>
    </row>
    <row r="40" spans="1:18" ht="12" customHeight="1">
      <c r="A40">
        <v>28</v>
      </c>
      <c r="B40" s="403" t="s">
        <v>650</v>
      </c>
      <c r="C40" s="90" t="s">
        <v>649</v>
      </c>
      <c r="D40" s="442">
        <f ca="1">SUM(D41:D47)</f>
        <v>4159891.67</v>
      </c>
      <c r="E40" s="443"/>
      <c r="F40" s="442">
        <f t="shared" ref="F40" ca="1" si="9">SUM(F41:F47)</f>
        <v>3163708.65</v>
      </c>
      <c r="G40" s="442">
        <f t="shared" ref="G40" ca="1" si="10">SUM(G41:G47)</f>
        <v>0</v>
      </c>
      <c r="H40" s="442">
        <f t="shared" ref="H40" ca="1" si="11">SUM(H41:H47)</f>
        <v>7323600.3200000003</v>
      </c>
      <c r="I40" s="319"/>
      <c r="K40" t="s">
        <v>1069</v>
      </c>
      <c r="L40" t="s">
        <v>118</v>
      </c>
      <c r="M40" s="315">
        <v>2512274.17</v>
      </c>
      <c r="N40" t="s">
        <v>12</v>
      </c>
      <c r="O40" s="315">
        <v>1566915.27</v>
      </c>
      <c r="P40">
        <v>0</v>
      </c>
      <c r="Q40" s="315">
        <v>4079189.44</v>
      </c>
      <c r="R40" t="s">
        <v>12</v>
      </c>
    </row>
    <row r="41" spans="1:18" ht="12" customHeight="1">
      <c r="A41">
        <v>29</v>
      </c>
      <c r="B41" s="403" t="s">
        <v>688</v>
      </c>
      <c r="C41" s="90" t="s">
        <v>687</v>
      </c>
      <c r="D41" s="442">
        <f ca="1">SUM(D42:D50)</f>
        <v>17816294.73</v>
      </c>
      <c r="E41" s="442">
        <f t="shared" ref="E41" ca="1" si="12">SUM(E42:E50)</f>
        <v>0</v>
      </c>
      <c r="F41" s="442">
        <f t="shared" ref="F41" ca="1" si="13">SUM(F42:F50)</f>
        <v>6310707.5700000012</v>
      </c>
      <c r="G41" s="442">
        <f t="shared" ref="G41" ca="1" si="14">SUM(G42:G50)</f>
        <v>0</v>
      </c>
      <c r="H41" s="442">
        <f t="shared" ref="H41" ca="1" si="15">SUM(H42:H50)</f>
        <v>24127002.300000004</v>
      </c>
      <c r="I41" s="415"/>
      <c r="K41" t="s">
        <v>1070</v>
      </c>
      <c r="L41" t="s">
        <v>120</v>
      </c>
      <c r="M41" s="315">
        <v>268468.84999999998</v>
      </c>
      <c r="N41" t="s">
        <v>12</v>
      </c>
      <c r="O41" s="315">
        <v>158014.66</v>
      </c>
      <c r="P41">
        <v>0</v>
      </c>
      <c r="Q41" s="315">
        <v>426483.51</v>
      </c>
      <c r="R41" t="s">
        <v>12</v>
      </c>
    </row>
    <row r="42" spans="1:18" ht="12" customHeight="1">
      <c r="A42">
        <v>30</v>
      </c>
      <c r="B42" s="403" t="s">
        <v>1071</v>
      </c>
      <c r="C42" s="90" t="s">
        <v>1072</v>
      </c>
      <c r="D42" s="442">
        <f ca="1">SUM(D43:D46)</f>
        <v>132308258.31999999</v>
      </c>
      <c r="E42" s="442">
        <f t="shared" ref="E42" ca="1" si="16">SUM(E43:E46)</f>
        <v>0</v>
      </c>
      <c r="F42" s="442">
        <f t="shared" ref="F42" ca="1" si="17">SUM(F43:F46)</f>
        <v>13242302.630000001</v>
      </c>
      <c r="G42" s="442">
        <f t="shared" ref="G42" ca="1" si="18">SUM(G43:G46)</f>
        <v>0</v>
      </c>
      <c r="H42" s="442">
        <f t="shared" ref="H42" ca="1" si="19">SUM(H43:H46)</f>
        <v>145550560.94999999</v>
      </c>
      <c r="I42" s="415"/>
      <c r="K42" t="s">
        <v>1073</v>
      </c>
      <c r="L42" t="s">
        <v>122</v>
      </c>
      <c r="M42" s="315">
        <v>313415.32</v>
      </c>
      <c r="N42" t="s">
        <v>12</v>
      </c>
      <c r="O42" s="315">
        <v>511939.16</v>
      </c>
      <c r="P42">
        <v>0</v>
      </c>
      <c r="Q42" s="315">
        <v>825354.48</v>
      </c>
      <c r="R42" t="s">
        <v>12</v>
      </c>
    </row>
    <row r="43" spans="1:18" ht="12" customHeight="1">
      <c r="A43">
        <v>31</v>
      </c>
      <c r="B43" s="403" t="s">
        <v>1074</v>
      </c>
      <c r="C43" s="90" t="s">
        <v>1060</v>
      </c>
      <c r="I43" s="91"/>
      <c r="K43" t="s">
        <v>1075</v>
      </c>
      <c r="L43" t="s">
        <v>124</v>
      </c>
      <c r="M43" s="315">
        <v>39601</v>
      </c>
      <c r="N43" t="s">
        <v>12</v>
      </c>
      <c r="O43" s="315">
        <v>181214</v>
      </c>
      <c r="P43">
        <v>0</v>
      </c>
      <c r="Q43" s="315">
        <v>220815</v>
      </c>
      <c r="R43" t="s">
        <v>12</v>
      </c>
    </row>
    <row r="44" spans="1:18" ht="12" customHeight="1">
      <c r="A44">
        <v>45</v>
      </c>
      <c r="B44" s="409"/>
      <c r="C44" s="3"/>
      <c r="D44" s="11"/>
      <c r="E44" s="91"/>
      <c r="F44" s="91"/>
      <c r="G44" s="91"/>
      <c r="H44" s="91"/>
      <c r="I44" s="91"/>
      <c r="K44" t="s">
        <v>1076</v>
      </c>
      <c r="L44" t="s">
        <v>126</v>
      </c>
      <c r="M44" s="315">
        <v>418548.75</v>
      </c>
      <c r="N44" t="s">
        <v>12</v>
      </c>
      <c r="O44" s="315">
        <v>142535.57999999999</v>
      </c>
      <c r="P44">
        <v>0</v>
      </c>
      <c r="Q44" s="315">
        <v>561084.32999999996</v>
      </c>
      <c r="R44" t="s">
        <v>12</v>
      </c>
    </row>
    <row r="45" spans="1:18" ht="12" customHeight="1">
      <c r="A45">
        <v>46</v>
      </c>
      <c r="D45" s="315">
        <f ca="1">SUM(D6:D44)</f>
        <v>0</v>
      </c>
      <c r="E45">
        <f ca="1">SUM(E6:E44)</f>
        <v>353853041.02000004</v>
      </c>
      <c r="F45">
        <f ca="1">SUM(F6:F44)</f>
        <v>80560492.060000002</v>
      </c>
      <c r="G45">
        <f ca="1">SUM(G6:G44)</f>
        <v>99470268.660000026</v>
      </c>
      <c r="H45">
        <f ca="1">SUM(H6:H44)</f>
        <v>322379703.34000003</v>
      </c>
      <c r="I45">
        <f t="shared" ref="I45" si="20">SUM(I6:I44)</f>
        <v>373842240.29000002</v>
      </c>
      <c r="K45" t="s">
        <v>1077</v>
      </c>
      <c r="L45" t="s">
        <v>128</v>
      </c>
      <c r="M45" s="315">
        <v>8950.8799999999992</v>
      </c>
      <c r="N45" t="s">
        <v>12</v>
      </c>
      <c r="O45" s="315">
        <v>52961.11</v>
      </c>
      <c r="P45">
        <v>0</v>
      </c>
      <c r="Q45" s="315">
        <v>61911.99</v>
      </c>
      <c r="R45" t="s">
        <v>12</v>
      </c>
    </row>
    <row r="46" spans="1:18" ht="12" customHeight="1">
      <c r="D46" s="119"/>
      <c r="E46" s="119"/>
      <c r="F46" s="119"/>
      <c r="G46" s="119"/>
      <c r="H46" s="119"/>
      <c r="I46" s="119"/>
      <c r="K46" t="s">
        <v>1078</v>
      </c>
      <c r="L46" t="s">
        <v>130</v>
      </c>
      <c r="M46" s="315">
        <v>598632.69999999995</v>
      </c>
      <c r="N46" t="s">
        <v>12</v>
      </c>
      <c r="O46" s="315">
        <v>550128.87</v>
      </c>
      <c r="P46">
        <v>0</v>
      </c>
      <c r="Q46" s="315">
        <v>1148761.57</v>
      </c>
      <c r="R46" t="s">
        <v>12</v>
      </c>
    </row>
    <row r="47" spans="1:18" ht="12" customHeight="1">
      <c r="K47" s="443"/>
      <c r="L47" s="443"/>
      <c r="M47" s="442">
        <f>SUM(M48:M56)</f>
        <v>17816294.73</v>
      </c>
      <c r="N47" s="442">
        <f t="shared" ref="N47:Q47" si="21">SUM(N48:N56)</f>
        <v>0</v>
      </c>
      <c r="O47" s="442">
        <f t="shared" si="21"/>
        <v>6310707.5700000012</v>
      </c>
      <c r="P47" s="442">
        <f t="shared" si="21"/>
        <v>0</v>
      </c>
      <c r="Q47" s="442">
        <f t="shared" si="21"/>
        <v>24127002.300000004</v>
      </c>
      <c r="R47" t="s">
        <v>12</v>
      </c>
    </row>
    <row r="48" spans="1:18" ht="15" customHeight="1">
      <c r="K48" t="s">
        <v>1079</v>
      </c>
      <c r="L48" t="s">
        <v>133</v>
      </c>
      <c r="M48" s="315">
        <v>1652681.37</v>
      </c>
      <c r="N48" t="s">
        <v>12</v>
      </c>
      <c r="O48" s="315">
        <v>280926.24</v>
      </c>
      <c r="P48">
        <v>0</v>
      </c>
      <c r="Q48" s="315">
        <v>1933607.61</v>
      </c>
      <c r="R48" t="s">
        <v>12</v>
      </c>
    </row>
    <row r="49" spans="4:18" ht="15" customHeight="1">
      <c r="D49">
        <v>443438738.62</v>
      </c>
      <c r="F49">
        <v>56132056.759999998</v>
      </c>
      <c r="G49">
        <v>56132056.759999998</v>
      </c>
      <c r="H49">
        <v>464481971.25999999</v>
      </c>
      <c r="K49" t="s">
        <v>1080</v>
      </c>
      <c r="L49" t="s">
        <v>135</v>
      </c>
      <c r="M49" s="315">
        <v>5642678.6500000004</v>
      </c>
      <c r="N49" t="s">
        <v>12</v>
      </c>
      <c r="O49" s="315">
        <v>1539525.33</v>
      </c>
      <c r="P49">
        <v>0</v>
      </c>
      <c r="Q49" s="315">
        <v>7182203.9800000004</v>
      </c>
      <c r="R49" t="s">
        <v>12</v>
      </c>
    </row>
    <row r="50" spans="4:18" ht="15" customHeight="1">
      <c r="E50">
        <v>443438738.62</v>
      </c>
      <c r="I50">
        <v>464481971.25999999</v>
      </c>
      <c r="K50" t="s">
        <v>1081</v>
      </c>
      <c r="L50" t="s">
        <v>137</v>
      </c>
      <c r="M50" s="315">
        <v>2963990.76</v>
      </c>
      <c r="N50" t="s">
        <v>12</v>
      </c>
      <c r="O50" s="315">
        <v>2585994.4500000002</v>
      </c>
      <c r="P50">
        <v>0</v>
      </c>
      <c r="Q50" s="315">
        <v>5549985.21</v>
      </c>
      <c r="R50" t="s">
        <v>12</v>
      </c>
    </row>
    <row r="51" spans="4:18" ht="15" customHeight="1">
      <c r="K51" t="s">
        <v>1082</v>
      </c>
      <c r="L51" t="s">
        <v>139</v>
      </c>
      <c r="M51" s="315">
        <v>267938.69</v>
      </c>
      <c r="N51" t="s">
        <v>12</v>
      </c>
      <c r="O51" s="315">
        <v>318254.94</v>
      </c>
      <c r="P51">
        <v>0</v>
      </c>
      <c r="Q51" s="315">
        <v>586193.63</v>
      </c>
      <c r="R51" t="s">
        <v>12</v>
      </c>
    </row>
    <row r="52" spans="4:18" ht="15" customHeight="1">
      <c r="D52" s="319">
        <f ca="1">+D45-D49</f>
        <v>-121174427.55000001</v>
      </c>
      <c r="E52" s="319">
        <f ca="1">+E45-E50</f>
        <v>-89585697.599999964</v>
      </c>
      <c r="K52" t="s">
        <v>1083</v>
      </c>
      <c r="L52" t="s">
        <v>141</v>
      </c>
      <c r="M52" s="315">
        <v>1744017.95</v>
      </c>
      <c r="N52" t="s">
        <v>12</v>
      </c>
      <c r="O52" s="315">
        <v>334577.03999999998</v>
      </c>
      <c r="P52">
        <v>0</v>
      </c>
      <c r="Q52" s="315">
        <v>2078594.99</v>
      </c>
      <c r="R52" t="s">
        <v>12</v>
      </c>
    </row>
    <row r="53" spans="4:18" ht="15" customHeight="1">
      <c r="D53" s="319"/>
      <c r="E53" s="319"/>
      <c r="K53" t="s">
        <v>1084</v>
      </c>
      <c r="L53" t="s">
        <v>143</v>
      </c>
      <c r="M53" s="315">
        <v>960123.89</v>
      </c>
      <c r="N53" t="s">
        <v>12</v>
      </c>
      <c r="O53" s="315">
        <v>682344.77</v>
      </c>
      <c r="P53">
        <v>0</v>
      </c>
      <c r="Q53" s="315">
        <v>1642468.66</v>
      </c>
      <c r="R53" t="s">
        <v>12</v>
      </c>
    </row>
    <row r="54" spans="4:18" ht="15" customHeight="1">
      <c r="K54" t="s">
        <v>1085</v>
      </c>
      <c r="L54" t="s">
        <v>145</v>
      </c>
      <c r="M54" s="315">
        <v>761430.8</v>
      </c>
      <c r="N54" t="s">
        <v>12</v>
      </c>
      <c r="O54" s="315">
        <v>134977.04999999999</v>
      </c>
      <c r="P54">
        <v>0</v>
      </c>
      <c r="Q54" s="315">
        <v>896407.85</v>
      </c>
      <c r="R54" t="s">
        <v>12</v>
      </c>
    </row>
    <row r="55" spans="4:18" ht="15" customHeight="1">
      <c r="K55" t="s">
        <v>1086</v>
      </c>
      <c r="L55" t="s">
        <v>147</v>
      </c>
      <c r="M55" s="315">
        <v>825927.35</v>
      </c>
      <c r="N55" t="s">
        <v>12</v>
      </c>
      <c r="O55" s="315">
        <v>333581.78999999998</v>
      </c>
      <c r="P55">
        <v>0</v>
      </c>
      <c r="Q55" s="315">
        <v>1159509.1399999999</v>
      </c>
      <c r="R55" t="s">
        <v>12</v>
      </c>
    </row>
    <row r="56" spans="4:18" ht="15" customHeight="1">
      <c r="D56" s="416">
        <f ca="1">+D52+D22</f>
        <v>-121174427.55000001</v>
      </c>
      <c r="K56" t="s">
        <v>1087</v>
      </c>
      <c r="L56" t="s">
        <v>149</v>
      </c>
      <c r="M56" s="315">
        <v>2997505.27</v>
      </c>
      <c r="N56" t="s">
        <v>12</v>
      </c>
      <c r="O56" s="315">
        <v>100525.96</v>
      </c>
      <c r="P56">
        <v>0</v>
      </c>
      <c r="Q56" s="315">
        <v>3098031.23</v>
      </c>
      <c r="R56" t="s">
        <v>12</v>
      </c>
    </row>
    <row r="57" spans="4:18" ht="15" customHeight="1">
      <c r="K57" s="443" t="s">
        <v>1088</v>
      </c>
      <c r="L57" s="443" t="s">
        <v>151</v>
      </c>
      <c r="M57" s="443">
        <v>0</v>
      </c>
      <c r="N57" s="443" t="s">
        <v>12</v>
      </c>
      <c r="O57" s="442">
        <v>42508712.140000001</v>
      </c>
      <c r="P57" s="443">
        <v>0</v>
      </c>
      <c r="Q57" s="442">
        <v>42508712.140000001</v>
      </c>
      <c r="R57" t="s">
        <v>12</v>
      </c>
    </row>
    <row r="58" spans="4:18" ht="15" customHeight="1">
      <c r="K58" s="441"/>
      <c r="L58" s="441"/>
      <c r="M58" s="442">
        <f>SUM(M59:M62)</f>
        <v>132308258.31999999</v>
      </c>
      <c r="N58" s="442">
        <f t="shared" ref="N58:Q58" si="22">SUM(N59:N62)</f>
        <v>0</v>
      </c>
      <c r="O58" s="442">
        <f t="shared" si="22"/>
        <v>13242302.630000001</v>
      </c>
      <c r="P58" s="442">
        <f t="shared" si="22"/>
        <v>0</v>
      </c>
      <c r="Q58" s="442">
        <f t="shared" si="22"/>
        <v>145550560.94999999</v>
      </c>
      <c r="R58" t="s">
        <v>12</v>
      </c>
    </row>
    <row r="59" spans="4:18" ht="15" customHeight="1">
      <c r="K59" t="s">
        <v>1089</v>
      </c>
      <c r="L59" t="s">
        <v>154</v>
      </c>
      <c r="M59" s="315">
        <v>128405453.70999999</v>
      </c>
      <c r="N59" t="s">
        <v>12</v>
      </c>
      <c r="O59" s="315">
        <v>10365727.57</v>
      </c>
      <c r="P59">
        <v>0</v>
      </c>
      <c r="Q59" s="315">
        <v>138771181.28</v>
      </c>
      <c r="R59" t="s">
        <v>12</v>
      </c>
    </row>
    <row r="60" spans="4:18" ht="15" customHeight="1">
      <c r="K60" t="s">
        <v>1090</v>
      </c>
      <c r="L60" t="s">
        <v>156</v>
      </c>
      <c r="M60" s="315">
        <v>3832804.61</v>
      </c>
      <c r="N60" t="s">
        <v>12</v>
      </c>
      <c r="O60" s="315">
        <v>2793568.05</v>
      </c>
      <c r="P60">
        <v>0</v>
      </c>
      <c r="Q60" s="315">
        <v>6626372.6600000001</v>
      </c>
    </row>
    <row r="61" spans="4:18" ht="15" customHeight="1">
      <c r="K61" t="s">
        <v>1091</v>
      </c>
      <c r="L61" t="s">
        <v>160</v>
      </c>
      <c r="M61" s="315">
        <v>70000</v>
      </c>
      <c r="N61" t="s">
        <v>12</v>
      </c>
      <c r="O61" s="315">
        <v>10000</v>
      </c>
      <c r="P61">
        <v>0</v>
      </c>
      <c r="Q61" s="315">
        <v>80000</v>
      </c>
    </row>
    <row r="62" spans="4:18" ht="15" customHeight="1">
      <c r="K62" t="s">
        <v>1092</v>
      </c>
      <c r="L62" t="s">
        <v>162</v>
      </c>
      <c r="M62">
        <v>0</v>
      </c>
      <c r="N62" t="s">
        <v>12</v>
      </c>
      <c r="O62" s="315">
        <v>73007.009999999995</v>
      </c>
      <c r="P62">
        <v>0</v>
      </c>
      <c r="Q62" s="315">
        <v>73007.009999999995</v>
      </c>
      <c r="R62" s="315"/>
    </row>
    <row r="63" spans="4:18" ht="15" customHeight="1">
      <c r="K63" t="s">
        <v>12</v>
      </c>
    </row>
    <row r="64" spans="4:18" ht="15" customHeight="1">
      <c r="L64" t="s">
        <v>1093</v>
      </c>
      <c r="M64" s="315">
        <v>114931596.54000001</v>
      </c>
      <c r="O64">
        <v>0</v>
      </c>
      <c r="P64">
        <v>0</v>
      </c>
      <c r="Q64" s="315">
        <v>114931596.54000001</v>
      </c>
    </row>
    <row r="65" spans="11:14" ht="15" customHeight="1">
      <c r="L65" t="s">
        <v>12</v>
      </c>
      <c r="N65" s="315">
        <v>1795180.26</v>
      </c>
    </row>
    <row r="66" spans="11:14" ht="15" customHeight="1">
      <c r="K66" t="s">
        <v>12</v>
      </c>
    </row>
  </sheetData>
  <phoneticPr fontId="53" type="noConversion"/>
  <pageMargins left="0.25" right="0.25" top="0.75" bottom="0.75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workbookViewId="0">
      <selection activeCell="B10" sqref="B10"/>
    </sheetView>
  </sheetViews>
  <sheetFormatPr baseColWidth="10" defaultColWidth="14.42578125" defaultRowHeight="15" customHeight="1"/>
  <cols>
    <col min="1" max="1" width="13.7109375" customWidth="1"/>
    <col min="2" max="2" width="36.85546875" customWidth="1"/>
    <col min="3" max="3" width="3" customWidth="1"/>
    <col min="4" max="8" width="14.85546875" customWidth="1"/>
    <col min="9" max="9" width="17.28515625" customWidth="1"/>
    <col min="10" max="10" width="31.42578125" customWidth="1"/>
    <col min="11" max="11" width="15.5703125" customWidth="1"/>
    <col min="12" max="12" width="48.85546875" customWidth="1"/>
    <col min="13" max="18" width="13.7109375" customWidth="1"/>
    <col min="19" max="19" width="9.140625" customWidth="1"/>
  </cols>
  <sheetData>
    <row r="1" spans="1:19" ht="12" customHeight="1">
      <c r="A1" s="10"/>
      <c r="B1" s="10"/>
      <c r="C1" s="6"/>
      <c r="D1" s="10"/>
      <c r="E1" s="10"/>
      <c r="F1" s="10"/>
      <c r="G1" s="10"/>
      <c r="H1" s="10"/>
      <c r="I1" s="10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>
      <c r="A2" s="1" t="s">
        <v>4</v>
      </c>
      <c r="B2" s="1" t="s">
        <v>5</v>
      </c>
      <c r="C2" s="6"/>
      <c r="D2" s="2" t="s">
        <v>1059</v>
      </c>
      <c r="E2" s="1" t="s">
        <v>179</v>
      </c>
      <c r="F2" s="3"/>
      <c r="G2" s="3"/>
      <c r="H2" s="2" t="s">
        <v>1059</v>
      </c>
      <c r="I2" s="1" t="s">
        <v>180</v>
      </c>
      <c r="J2" s="6"/>
      <c r="K2" s="1" t="s">
        <v>4</v>
      </c>
      <c r="L2" s="1" t="s">
        <v>5</v>
      </c>
      <c r="M2" s="2" t="s">
        <v>1059</v>
      </c>
      <c r="N2" s="1" t="s">
        <v>179</v>
      </c>
      <c r="O2" s="3"/>
      <c r="P2" s="3"/>
      <c r="Q2" s="2" t="s">
        <v>1059</v>
      </c>
      <c r="R2" s="1" t="s">
        <v>180</v>
      </c>
    </row>
    <row r="3" spans="1:19" ht="12" customHeight="1">
      <c r="A3" s="1"/>
      <c r="B3" s="1"/>
      <c r="C3" s="6"/>
      <c r="D3" s="2"/>
      <c r="E3" s="1"/>
      <c r="F3" s="3"/>
      <c r="G3" s="3"/>
      <c r="H3" s="2"/>
      <c r="I3" s="1"/>
      <c r="J3" s="6"/>
      <c r="K3" s="1"/>
      <c r="L3" s="1"/>
      <c r="M3" s="2"/>
      <c r="N3" s="1"/>
      <c r="O3" s="3"/>
      <c r="P3" s="3"/>
      <c r="Q3" s="2"/>
      <c r="R3" s="1"/>
    </row>
    <row r="4" spans="1:19" ht="12" customHeight="1">
      <c r="A4" s="1" t="s">
        <v>1094</v>
      </c>
      <c r="B4" s="1" t="s">
        <v>1095</v>
      </c>
      <c r="C4" s="6" t="s">
        <v>1096</v>
      </c>
      <c r="D4" s="2" t="s">
        <v>1097</v>
      </c>
      <c r="E4" s="1" t="s">
        <v>1098</v>
      </c>
      <c r="F4" s="3" t="s">
        <v>1099</v>
      </c>
      <c r="G4" s="3" t="s">
        <v>1100</v>
      </c>
      <c r="H4" s="2" t="s">
        <v>1101</v>
      </c>
      <c r="I4" s="1" t="s">
        <v>1102</v>
      </c>
      <c r="J4" s="6"/>
      <c r="K4" s="1" t="s">
        <v>4</v>
      </c>
      <c r="L4" s="1" t="s">
        <v>5</v>
      </c>
      <c r="M4" s="2" t="s">
        <v>1059</v>
      </c>
      <c r="N4" s="1" t="s">
        <v>179</v>
      </c>
      <c r="O4" s="3"/>
      <c r="P4" s="3"/>
      <c r="Q4" s="2" t="s">
        <v>1059</v>
      </c>
      <c r="R4" s="1" t="s">
        <v>180</v>
      </c>
    </row>
    <row r="5" spans="1:19" ht="12" customHeight="1">
      <c r="A5" s="4" t="s">
        <v>187</v>
      </c>
      <c r="B5" s="1" t="s">
        <v>188</v>
      </c>
      <c r="C5" s="6">
        <v>5</v>
      </c>
      <c r="D5" s="91">
        <f>VLOOKUP($A5,'BC Diciembre'!A8:H223,3,FALSE)</f>
        <v>65500</v>
      </c>
      <c r="E5" s="91">
        <f>VLOOKUP($A5,'BC Diciembre'!A8:I223,4,FALSE)</f>
        <v>0</v>
      </c>
      <c r="F5" s="91">
        <f>VLOOKUP($A5,'BC Diciembre'!A8:J223,5,FALSE)</f>
        <v>412500</v>
      </c>
      <c r="G5" s="91">
        <f>VLOOKUP($A5,'BC Diciembre'!A8:K223,6,FALSE)</f>
        <v>25500</v>
      </c>
      <c r="H5" s="91">
        <f>VLOOKUP($A5,'BC Diciembre'!A8:L223,7,FALSE)</f>
        <v>452500</v>
      </c>
      <c r="I5" s="91">
        <f>VLOOKUP($A5,'BC Diciembre'!A8:M223,8,FALSE)</f>
        <v>0</v>
      </c>
      <c r="J5" s="6" t="b">
        <f t="shared" ref="J5:J30" si="0">A5=K5</f>
        <v>1</v>
      </c>
      <c r="K5" s="4" t="s">
        <v>187</v>
      </c>
      <c r="L5" s="1" t="s">
        <v>188</v>
      </c>
      <c r="M5" s="5">
        <v>195079.88</v>
      </c>
      <c r="N5" s="1" t="s">
        <v>12</v>
      </c>
      <c r="O5" s="5">
        <v>28040</v>
      </c>
      <c r="P5" s="5">
        <v>3658.74</v>
      </c>
      <c r="Q5" s="5">
        <v>219461.14</v>
      </c>
      <c r="R5" s="1" t="s">
        <v>12</v>
      </c>
    </row>
    <row r="6" spans="1:19" ht="12" customHeight="1">
      <c r="A6" s="4" t="s">
        <v>205</v>
      </c>
      <c r="B6" s="1" t="s">
        <v>206</v>
      </c>
      <c r="C6" s="6">
        <v>6</v>
      </c>
      <c r="D6" s="91">
        <f>VLOOKUP($A6,'BC Diciembre'!A9:H224,3,FALSE)</f>
        <v>55545556.409999996</v>
      </c>
      <c r="E6" s="91" t="str">
        <f>VLOOKUP($A6,'BC Diciembre'!A9:I224,4,FALSE)</f>
        <v xml:space="preserve"> </v>
      </c>
      <c r="F6" s="91">
        <f>VLOOKUP($A6,'BC Diciembre'!A9:J224,5,FALSE)</f>
        <v>39372589.670000002</v>
      </c>
      <c r="G6" s="91">
        <f>VLOOKUP($A6,'BC Diciembre'!A9:K224,6,FALSE)</f>
        <v>49595734.100000001</v>
      </c>
      <c r="H6" s="91">
        <f>VLOOKUP($A6,'BC Diciembre'!A9:L224,7,FALSE)</f>
        <v>45322411.979999997</v>
      </c>
      <c r="I6" s="91">
        <f>VLOOKUP($A6,'BC Diciembre'!A9:M224,8,FALSE)</f>
        <v>0</v>
      </c>
      <c r="J6" s="6" t="b">
        <f t="shared" si="0"/>
        <v>1</v>
      </c>
      <c r="K6" s="4" t="s">
        <v>205</v>
      </c>
      <c r="L6" s="1" t="s">
        <v>206</v>
      </c>
      <c r="M6" s="5">
        <v>37127099.969999999</v>
      </c>
      <c r="N6" s="1" t="s">
        <v>12</v>
      </c>
      <c r="O6" s="5">
        <v>26646854.73</v>
      </c>
      <c r="P6" s="5">
        <v>48900901.799999997</v>
      </c>
      <c r="Q6" s="5">
        <v>14873052.9</v>
      </c>
      <c r="R6" s="1" t="s">
        <v>12</v>
      </c>
    </row>
    <row r="7" spans="1:19" ht="12" customHeight="1">
      <c r="A7" s="4" t="s">
        <v>215</v>
      </c>
      <c r="B7" s="1" t="s">
        <v>216</v>
      </c>
      <c r="C7" s="6">
        <v>7</v>
      </c>
      <c r="D7" s="91">
        <f>VLOOKUP($A7,'BC Diciembre'!A10:H225,3,FALSE)</f>
        <v>406055.17</v>
      </c>
      <c r="E7" s="91" t="str">
        <f>VLOOKUP($A7,'BC Diciembre'!A10:I225,4,FALSE)</f>
        <v xml:space="preserve"> </v>
      </c>
      <c r="F7" s="91">
        <f>VLOOKUP($A7,'BC Diciembre'!A10:J225,5,FALSE)</f>
        <v>241500</v>
      </c>
      <c r="G7" s="91">
        <f>VLOOKUP($A7,'BC Diciembre'!A10:K225,6,FALSE)</f>
        <v>452599.15</v>
      </c>
      <c r="H7" s="91">
        <f>VLOOKUP($A7,'BC Diciembre'!A10:L225,7,FALSE)</f>
        <v>194956.02</v>
      </c>
      <c r="I7" s="91" t="str">
        <f>VLOOKUP($A7,'BC Diciembre'!A10:M225,8,FALSE)</f>
        <v xml:space="preserve"> </v>
      </c>
      <c r="J7" s="6" t="b">
        <f t="shared" si="0"/>
        <v>1</v>
      </c>
      <c r="K7" s="4" t="s">
        <v>215</v>
      </c>
      <c r="L7" s="1" t="s">
        <v>216</v>
      </c>
      <c r="M7" s="5">
        <v>4723224.91</v>
      </c>
      <c r="N7" s="1" t="s">
        <v>12</v>
      </c>
      <c r="O7" s="5">
        <v>223122400.53</v>
      </c>
      <c r="P7" s="5">
        <v>223795480.25</v>
      </c>
      <c r="Q7" s="5">
        <v>4050145.19</v>
      </c>
      <c r="R7" s="1" t="s">
        <v>12</v>
      </c>
    </row>
    <row r="8" spans="1:19" ht="12" customHeight="1">
      <c r="A8" s="4" t="s">
        <v>278</v>
      </c>
      <c r="B8" s="1" t="s">
        <v>277</v>
      </c>
      <c r="C8" s="6">
        <v>8</v>
      </c>
      <c r="D8" s="91">
        <f>VLOOKUP($A8,'BC Diciembre'!A12:H226,3,FALSE)</f>
        <v>4029717.92</v>
      </c>
      <c r="E8" s="91">
        <f>VLOOKUP($A8,'BC Diciembre'!A12:I226,4,FALSE)</f>
        <v>0</v>
      </c>
      <c r="F8" s="91">
        <f>VLOOKUP($A8,'BC Diciembre'!A12:J226,5,FALSE)</f>
        <v>197084</v>
      </c>
      <c r="G8" s="91">
        <f>VLOOKUP($A8,'BC Diciembre'!A12:K226,6,FALSE)</f>
        <v>0</v>
      </c>
      <c r="H8" s="91">
        <f>VLOOKUP($A8,'BC Diciembre'!A12:L226,7,FALSE)</f>
        <v>4226801.92</v>
      </c>
      <c r="I8" s="91">
        <f>VLOOKUP($A8,'BC Diciembre'!A12:M226,8,FALSE)</f>
        <v>167860789.20999998</v>
      </c>
      <c r="J8" s="6" t="b">
        <f t="shared" si="0"/>
        <v>1</v>
      </c>
      <c r="K8" s="4" t="s">
        <v>278</v>
      </c>
      <c r="L8" s="1" t="s">
        <v>277</v>
      </c>
      <c r="M8" s="5">
        <v>237143.28</v>
      </c>
      <c r="N8" s="1" t="s">
        <v>12</v>
      </c>
      <c r="O8" s="5">
        <v>55645</v>
      </c>
      <c r="P8" s="5">
        <v>3488.88</v>
      </c>
      <c r="Q8" s="5">
        <v>289299.40000000002</v>
      </c>
      <c r="R8" s="1" t="s">
        <v>12</v>
      </c>
    </row>
    <row r="9" spans="1:19" ht="12" customHeight="1">
      <c r="A9" s="4" t="s">
        <v>286</v>
      </c>
      <c r="B9" s="1" t="s">
        <v>285</v>
      </c>
      <c r="C9" s="6">
        <v>9</v>
      </c>
      <c r="D9" s="91" t="str">
        <f>VLOOKUP($A9,'BC Diciembre'!A13:H227,3,FALSE)</f>
        <v xml:space="preserve"> </v>
      </c>
      <c r="E9" s="91">
        <f>VLOOKUP($A9,'BC Diciembre'!A13:I227,4,FALSE)</f>
        <v>147730859.45000002</v>
      </c>
      <c r="F9" s="91">
        <f>VLOOKUP($A9,'BC Diciembre'!A13:J227,5,FALSE)</f>
        <v>0</v>
      </c>
      <c r="G9" s="91">
        <f>VLOOKUP($A9,'BC Diciembre'!A13:K227,6,FALSE)</f>
        <v>0</v>
      </c>
      <c r="H9" s="91">
        <f>VLOOKUP($A9,'BC Diciembre'!A13:L227,7,FALSE)</f>
        <v>0</v>
      </c>
      <c r="I9" s="91">
        <f>VLOOKUP($A9,'BC Diciembre'!A13:M227,8,FALSE)</f>
        <v>-6522155.2600000007</v>
      </c>
      <c r="J9" s="6" t="b">
        <f t="shared" si="0"/>
        <v>1</v>
      </c>
      <c r="K9" s="4" t="s">
        <v>286</v>
      </c>
      <c r="L9" s="1" t="s">
        <v>285</v>
      </c>
      <c r="M9" s="5">
        <v>246023.41</v>
      </c>
      <c r="N9" s="1" t="s">
        <v>12</v>
      </c>
      <c r="O9" s="5">
        <v>108570</v>
      </c>
      <c r="P9" s="5">
        <v>60399</v>
      </c>
      <c r="Q9" s="5">
        <v>294194.40999999997</v>
      </c>
      <c r="R9" s="1" t="s">
        <v>12</v>
      </c>
    </row>
    <row r="10" spans="1:19" ht="12" customHeight="1">
      <c r="A10" s="4" t="s">
        <v>327</v>
      </c>
      <c r="B10" s="1" t="s">
        <v>328</v>
      </c>
      <c r="C10" s="6">
        <v>10</v>
      </c>
      <c r="D10" s="91">
        <f>VLOOKUP($A10,'BC Diciembre'!A14:H228,3,FALSE)</f>
        <v>876782.82</v>
      </c>
      <c r="E10" s="91" t="str">
        <f>VLOOKUP($A10,'BC Diciembre'!A14:I228,4,FALSE)</f>
        <v xml:space="preserve"> </v>
      </c>
      <c r="F10" s="91">
        <f>VLOOKUP($A10,'BC Diciembre'!A14:J228,5,FALSE)</f>
        <v>0</v>
      </c>
      <c r="G10" s="91">
        <f>VLOOKUP($A10,'BC Diciembre'!A14:K228,6,FALSE)</f>
        <v>0</v>
      </c>
      <c r="H10" s="91">
        <f>VLOOKUP($A10,'BC Diciembre'!A14:L228,7,FALSE)</f>
        <v>876782.82</v>
      </c>
      <c r="I10" s="91">
        <f>VLOOKUP($A10,'BC Diciembre'!A14:M228,8,FALSE)</f>
        <v>7000.51</v>
      </c>
      <c r="J10" s="6" t="b">
        <f t="shared" si="0"/>
        <v>1</v>
      </c>
      <c r="K10" s="4" t="s">
        <v>327</v>
      </c>
      <c r="L10" s="1" t="s">
        <v>328</v>
      </c>
      <c r="M10" s="5">
        <v>41762.53</v>
      </c>
      <c r="N10" s="1" t="s">
        <v>12</v>
      </c>
      <c r="O10" s="5">
        <v>0</v>
      </c>
      <c r="P10" s="5">
        <v>0</v>
      </c>
      <c r="Q10" s="5">
        <v>41762.53</v>
      </c>
      <c r="R10" s="1" t="s">
        <v>12</v>
      </c>
    </row>
    <row r="11" spans="1:19" ht="12" customHeight="1">
      <c r="A11" s="4" t="s">
        <v>342</v>
      </c>
      <c r="B11" s="1" t="s">
        <v>341</v>
      </c>
      <c r="C11" s="6">
        <v>11</v>
      </c>
      <c r="D11" s="91">
        <f>VLOOKUP($A11,'BC Diciembre'!A15:H229,3,FALSE)</f>
        <v>1242966</v>
      </c>
      <c r="E11" s="91">
        <f>VLOOKUP($A11,'BC Diciembre'!A15:I229,4,FALSE)</f>
        <v>0</v>
      </c>
      <c r="F11" s="91">
        <f>VLOOKUP($A11,'BC Diciembre'!A15:J229,5,FALSE)</f>
        <v>0</v>
      </c>
      <c r="G11" s="91">
        <f>VLOOKUP($A11,'BC Diciembre'!A15:K229,6,FALSE)</f>
        <v>0</v>
      </c>
      <c r="H11" s="91">
        <f>VLOOKUP($A11,'BC Diciembre'!A15:L229,7,FALSE)</f>
        <v>1242966</v>
      </c>
      <c r="I11" s="91">
        <f>VLOOKUP($A11,'BC Diciembre'!A15:M229,8,FALSE)</f>
        <v>1667490645.0799999</v>
      </c>
      <c r="J11" s="6" t="b">
        <f t="shared" si="0"/>
        <v>1</v>
      </c>
      <c r="K11" s="4" t="s">
        <v>342</v>
      </c>
      <c r="L11" s="1" t="s">
        <v>341</v>
      </c>
      <c r="M11" s="5">
        <v>0</v>
      </c>
      <c r="N11" s="1" t="s">
        <v>12</v>
      </c>
      <c r="O11" s="5">
        <v>0</v>
      </c>
      <c r="P11" s="5">
        <v>0</v>
      </c>
      <c r="Q11" s="5">
        <v>0</v>
      </c>
      <c r="R11" s="1" t="s">
        <v>12</v>
      </c>
    </row>
    <row r="12" spans="1:19" ht="12" customHeight="1">
      <c r="A12" s="4" t="s">
        <v>390</v>
      </c>
      <c r="B12" s="1" t="s">
        <v>389</v>
      </c>
      <c r="C12" s="6">
        <v>12</v>
      </c>
      <c r="D12" s="91" t="s">
        <v>12</v>
      </c>
      <c r="E12" s="91">
        <v>0.01</v>
      </c>
      <c r="F12" s="91">
        <v>0</v>
      </c>
      <c r="G12" s="91">
        <v>148634.28</v>
      </c>
      <c r="H12" s="91" t="s">
        <v>12</v>
      </c>
      <c r="I12" s="91">
        <v>148634.29</v>
      </c>
      <c r="J12" s="6" t="b">
        <f t="shared" si="0"/>
        <v>1</v>
      </c>
      <c r="K12" s="4" t="s">
        <v>390</v>
      </c>
      <c r="L12" s="1" t="s">
        <v>389</v>
      </c>
      <c r="M12" s="5">
        <v>79428949.230000004</v>
      </c>
      <c r="N12" s="1" t="s">
        <v>12</v>
      </c>
      <c r="O12" s="5">
        <v>0</v>
      </c>
      <c r="P12" s="5">
        <v>0</v>
      </c>
      <c r="Q12" s="5">
        <v>79428949.230000004</v>
      </c>
      <c r="R12" s="1" t="s">
        <v>12</v>
      </c>
    </row>
    <row r="13" spans="1:19" ht="12" customHeight="1">
      <c r="A13" s="4" t="s">
        <v>422</v>
      </c>
      <c r="B13" s="1" t="s">
        <v>421</v>
      </c>
      <c r="C13" s="6">
        <v>13</v>
      </c>
      <c r="D13" s="91" t="s">
        <v>12</v>
      </c>
      <c r="E13" s="91">
        <v>3287050.11</v>
      </c>
      <c r="F13" s="91">
        <v>3381163.75</v>
      </c>
      <c r="G13" s="91">
        <v>3567110.06</v>
      </c>
      <c r="H13" s="91" t="s">
        <v>12</v>
      </c>
      <c r="I13" s="91">
        <v>3472996.42</v>
      </c>
      <c r="J13" s="6" t="b">
        <f t="shared" si="0"/>
        <v>1</v>
      </c>
      <c r="K13" s="4" t="s">
        <v>422</v>
      </c>
      <c r="L13" s="1" t="s">
        <v>421</v>
      </c>
      <c r="M13" s="5">
        <v>35210.46</v>
      </c>
      <c r="N13" s="1" t="s">
        <v>12</v>
      </c>
      <c r="O13" s="5">
        <v>20323</v>
      </c>
      <c r="P13" s="5">
        <v>2084</v>
      </c>
      <c r="Q13" s="5">
        <v>53449.46</v>
      </c>
      <c r="R13" s="1" t="s">
        <v>12</v>
      </c>
    </row>
    <row r="14" spans="1:19" ht="12" customHeight="1">
      <c r="A14" s="4" t="s">
        <v>438</v>
      </c>
      <c r="B14" s="1" t="s">
        <v>437</v>
      </c>
      <c r="C14" s="6">
        <v>14</v>
      </c>
      <c r="D14" s="91" t="s">
        <v>12</v>
      </c>
      <c r="E14" s="91">
        <v>0</v>
      </c>
      <c r="F14" s="91">
        <v>8370313.7699999996</v>
      </c>
      <c r="G14" s="91">
        <v>13241980.18</v>
      </c>
      <c r="H14" s="91" t="s">
        <v>12</v>
      </c>
      <c r="I14" s="91">
        <v>4871666.41</v>
      </c>
      <c r="J14" s="6" t="b">
        <f t="shared" si="0"/>
        <v>1</v>
      </c>
      <c r="K14" s="4" t="s">
        <v>438</v>
      </c>
      <c r="L14" s="1" t="s">
        <v>437</v>
      </c>
      <c r="M14" s="5">
        <v>0</v>
      </c>
      <c r="N14" s="1" t="s">
        <v>12</v>
      </c>
      <c r="O14" s="5">
        <v>0</v>
      </c>
      <c r="P14" s="5">
        <v>0</v>
      </c>
      <c r="Q14" s="5">
        <v>0</v>
      </c>
      <c r="R14" s="1" t="s">
        <v>12</v>
      </c>
    </row>
    <row r="15" spans="1:19" ht="12" customHeight="1">
      <c r="A15" s="4" t="s">
        <v>483</v>
      </c>
      <c r="B15" s="1" t="s">
        <v>482</v>
      </c>
      <c r="C15" s="6">
        <v>15</v>
      </c>
      <c r="D15" s="91" t="s">
        <v>12</v>
      </c>
      <c r="E15" s="91">
        <v>0.61</v>
      </c>
      <c r="F15" s="91">
        <v>11505628.800000001</v>
      </c>
      <c r="G15" s="91">
        <v>11723856.5</v>
      </c>
      <c r="H15" s="91" t="s">
        <v>12</v>
      </c>
      <c r="I15" s="91">
        <v>218228.31</v>
      </c>
      <c r="J15" s="6" t="b">
        <f t="shared" si="0"/>
        <v>1</v>
      </c>
      <c r="K15" s="4" t="s">
        <v>483</v>
      </c>
      <c r="L15" s="1" t="s">
        <v>482</v>
      </c>
      <c r="M15" s="5">
        <v>5835</v>
      </c>
      <c r="N15" s="1" t="s">
        <v>12</v>
      </c>
      <c r="O15" s="5">
        <v>0</v>
      </c>
      <c r="P15" s="5">
        <v>0</v>
      </c>
      <c r="Q15" s="5">
        <v>5835</v>
      </c>
      <c r="R15" s="1" t="s">
        <v>12</v>
      </c>
    </row>
    <row r="16" spans="1:19" ht="12" customHeight="1">
      <c r="A16" s="4" t="s">
        <v>503</v>
      </c>
      <c r="B16" s="1" t="s">
        <v>502</v>
      </c>
      <c r="C16" s="6">
        <v>16</v>
      </c>
      <c r="D16" s="91" t="s">
        <v>12</v>
      </c>
      <c r="E16" s="91">
        <v>1000452.26</v>
      </c>
      <c r="F16" s="91">
        <v>530189.56000000006</v>
      </c>
      <c r="G16" s="91">
        <v>538733.56000000006</v>
      </c>
      <c r="H16" s="91" t="s">
        <v>12</v>
      </c>
      <c r="I16" s="91">
        <v>1008996.26</v>
      </c>
      <c r="J16" s="6" t="b">
        <f t="shared" si="0"/>
        <v>1</v>
      </c>
      <c r="K16" s="4" t="s">
        <v>503</v>
      </c>
      <c r="L16" s="1" t="s">
        <v>502</v>
      </c>
      <c r="M16" s="5">
        <v>139825.98000000001</v>
      </c>
      <c r="N16" s="1" t="s">
        <v>12</v>
      </c>
      <c r="O16" s="5">
        <v>0</v>
      </c>
      <c r="P16" s="5">
        <v>0</v>
      </c>
      <c r="Q16" s="5">
        <v>139825.98000000001</v>
      </c>
      <c r="R16" s="1" t="s">
        <v>12</v>
      </c>
    </row>
    <row r="17" spans="1:19" ht="12" customHeight="1">
      <c r="A17" s="4" t="s">
        <v>598</v>
      </c>
      <c r="B17" s="1" t="s">
        <v>597</v>
      </c>
      <c r="C17" s="6">
        <v>17</v>
      </c>
      <c r="D17" s="91" t="s">
        <v>12</v>
      </c>
      <c r="E17" s="91">
        <v>205876150.56999999</v>
      </c>
      <c r="F17" s="91">
        <v>0</v>
      </c>
      <c r="G17" s="91">
        <v>25635763.48</v>
      </c>
      <c r="H17" s="91" t="s">
        <v>12</v>
      </c>
      <c r="I17" s="91">
        <v>231511914.05000001</v>
      </c>
      <c r="J17" s="6" t="b">
        <f t="shared" si="0"/>
        <v>1</v>
      </c>
      <c r="K17" s="4" t="s">
        <v>598</v>
      </c>
      <c r="L17" s="1" t="s">
        <v>597</v>
      </c>
      <c r="M17" s="13">
        <v>-201085.98</v>
      </c>
      <c r="N17" s="1" t="s">
        <v>12</v>
      </c>
      <c r="O17" s="5">
        <v>19510.13</v>
      </c>
      <c r="P17" s="5">
        <v>14009</v>
      </c>
      <c r="Q17" s="13">
        <v>-195584.85</v>
      </c>
      <c r="R17" s="1" t="s">
        <v>12</v>
      </c>
    </row>
    <row r="18" spans="1:19" ht="12" customHeight="1">
      <c r="A18" s="4" t="s">
        <v>611</v>
      </c>
      <c r="B18" s="1" t="s">
        <v>100</v>
      </c>
      <c r="C18" s="6">
        <v>18</v>
      </c>
      <c r="D18" s="91" t="s">
        <v>12</v>
      </c>
      <c r="E18" s="91">
        <v>458219.64</v>
      </c>
      <c r="F18" s="91">
        <v>0</v>
      </c>
      <c r="G18" s="91">
        <v>50364.19</v>
      </c>
      <c r="H18" s="91" t="s">
        <v>12</v>
      </c>
      <c r="I18" s="91">
        <v>508583.83</v>
      </c>
      <c r="J18" s="6" t="b">
        <f t="shared" si="0"/>
        <v>1</v>
      </c>
      <c r="K18" s="4" t="s">
        <v>611</v>
      </c>
      <c r="L18" s="1" t="s">
        <v>100</v>
      </c>
      <c r="M18" s="5">
        <v>596495.01</v>
      </c>
      <c r="N18" s="1" t="s">
        <v>12</v>
      </c>
      <c r="O18" s="5">
        <v>28394.6</v>
      </c>
      <c r="P18" s="5">
        <v>141512.78</v>
      </c>
      <c r="Q18" s="5">
        <v>483376.83</v>
      </c>
      <c r="R18" s="1" t="s">
        <v>12</v>
      </c>
    </row>
    <row r="19" spans="1:19" ht="12" customHeight="1">
      <c r="A19" s="4" t="s">
        <v>620</v>
      </c>
      <c r="B19" s="1" t="s">
        <v>1103</v>
      </c>
      <c r="C19" s="6">
        <v>19</v>
      </c>
      <c r="D19" s="91">
        <v>78099443.909999996</v>
      </c>
      <c r="E19" s="91" t="s">
        <v>12</v>
      </c>
      <c r="F19" s="91">
        <v>29170429.48</v>
      </c>
      <c r="G19" s="91">
        <v>0</v>
      </c>
      <c r="H19" s="91">
        <v>107269873.39</v>
      </c>
      <c r="I19" s="91">
        <v>0</v>
      </c>
      <c r="J19" s="6" t="b">
        <f t="shared" si="0"/>
        <v>1</v>
      </c>
      <c r="K19" s="4" t="s">
        <v>620</v>
      </c>
      <c r="L19" s="1" t="s">
        <v>1103</v>
      </c>
      <c r="M19" s="5">
        <v>41494358.07</v>
      </c>
      <c r="N19" s="1" t="s">
        <v>12</v>
      </c>
      <c r="O19" s="5">
        <v>0</v>
      </c>
      <c r="P19" s="5">
        <v>0</v>
      </c>
      <c r="Q19" s="5">
        <v>41494358.07</v>
      </c>
      <c r="R19" s="1" t="s">
        <v>12</v>
      </c>
    </row>
    <row r="20" spans="1:19" ht="12" customHeight="1">
      <c r="A20" s="4" t="s">
        <v>760</v>
      </c>
      <c r="B20" s="1" t="s">
        <v>1104</v>
      </c>
      <c r="C20" s="6">
        <v>20</v>
      </c>
      <c r="D20" s="91">
        <v>101900188.92</v>
      </c>
      <c r="E20" s="91" t="s">
        <v>12</v>
      </c>
      <c r="F20" s="91">
        <v>10168745.369999999</v>
      </c>
      <c r="G20" s="91">
        <v>0</v>
      </c>
      <c r="H20" s="91">
        <v>112068934.29000001</v>
      </c>
      <c r="I20" s="91">
        <v>0</v>
      </c>
      <c r="J20" s="6" t="b">
        <f t="shared" si="0"/>
        <v>1</v>
      </c>
      <c r="K20" s="4" t="s">
        <v>760</v>
      </c>
      <c r="L20" s="1" t="s">
        <v>1104</v>
      </c>
      <c r="M20" s="5">
        <v>138234816.25</v>
      </c>
      <c r="N20" s="1" t="s">
        <v>12</v>
      </c>
      <c r="O20" s="5">
        <v>0</v>
      </c>
      <c r="P20" s="5">
        <v>0</v>
      </c>
      <c r="Q20" s="5">
        <v>138234816.25</v>
      </c>
      <c r="R20" s="1" t="s">
        <v>12</v>
      </c>
    </row>
    <row r="21" spans="1:19" ht="12" customHeight="1">
      <c r="A21" s="4" t="s">
        <v>842</v>
      </c>
      <c r="B21" s="1" t="s">
        <v>843</v>
      </c>
      <c r="C21" s="6">
        <v>21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6" t="b">
        <f t="shared" si="0"/>
        <v>1</v>
      </c>
      <c r="K21" s="4" t="s">
        <v>842</v>
      </c>
      <c r="L21" s="1" t="s">
        <v>843</v>
      </c>
      <c r="M21" s="5">
        <v>19728710.350000001</v>
      </c>
      <c r="N21" s="1" t="s">
        <v>12</v>
      </c>
      <c r="O21" s="5">
        <v>0</v>
      </c>
      <c r="P21" s="5">
        <v>0</v>
      </c>
      <c r="Q21" s="5">
        <v>19728710.350000001</v>
      </c>
      <c r="R21" s="1" t="s">
        <v>12</v>
      </c>
    </row>
    <row r="22" spans="1:19" ht="12" customHeight="1">
      <c r="A22" s="4" t="s">
        <v>940</v>
      </c>
      <c r="B22" s="1" t="s">
        <v>1105</v>
      </c>
      <c r="C22" s="6">
        <v>22</v>
      </c>
      <c r="D22" s="91">
        <v>5546008.2199999997</v>
      </c>
      <c r="E22" s="91" t="s">
        <v>12</v>
      </c>
      <c r="F22" s="91">
        <v>504182.57</v>
      </c>
      <c r="G22" s="91">
        <v>0</v>
      </c>
      <c r="H22" s="91">
        <v>6050190.79</v>
      </c>
      <c r="I22" s="91">
        <v>0</v>
      </c>
      <c r="J22" s="6" t="b">
        <f t="shared" si="0"/>
        <v>1</v>
      </c>
      <c r="K22" s="4" t="s">
        <v>940</v>
      </c>
      <c r="L22" s="1" t="s">
        <v>1105</v>
      </c>
      <c r="M22" s="5">
        <v>9357689.8000000007</v>
      </c>
      <c r="N22" s="1" t="s">
        <v>12</v>
      </c>
      <c r="O22" s="5">
        <v>0</v>
      </c>
      <c r="P22" s="5">
        <v>0</v>
      </c>
      <c r="Q22" s="5">
        <v>9357689.8000000007</v>
      </c>
      <c r="R22" s="1" t="s">
        <v>12</v>
      </c>
    </row>
    <row r="23" spans="1:19" ht="12" customHeight="1">
      <c r="A23" s="4" t="s">
        <v>1106</v>
      </c>
      <c r="B23" s="1" t="s">
        <v>1107</v>
      </c>
      <c r="C23" s="6">
        <v>23</v>
      </c>
      <c r="D23" s="91" t="e">
        <f>VLOOKUP($A23,'BC Diciembre'!A27:H244,3,FALSE)</f>
        <v>#N/A</v>
      </c>
      <c r="E23" s="91" t="e">
        <f>VLOOKUP($A23,'BC Diciembre'!A27:I244,4,FALSE)</f>
        <v>#N/A</v>
      </c>
      <c r="F23" s="91" t="e">
        <f>VLOOKUP($A23,'BC Diciembre'!A27:J244,5,FALSE)</f>
        <v>#N/A</v>
      </c>
      <c r="G23" s="91" t="e">
        <f>VLOOKUP($A23,'BC Diciembre'!A27:K244,6,FALSE)</f>
        <v>#N/A</v>
      </c>
      <c r="H23" s="91" t="e">
        <f>VLOOKUP($A23,'BC Diciembre'!A27:L244,7,FALSE)</f>
        <v>#N/A</v>
      </c>
      <c r="I23" s="91" t="e">
        <f>VLOOKUP($A23,'BC Diciembre'!A27:M244,8,FALSE)</f>
        <v>#N/A</v>
      </c>
      <c r="J23" s="6" t="b">
        <f t="shared" si="0"/>
        <v>1</v>
      </c>
      <c r="K23" s="4" t="s">
        <v>1106</v>
      </c>
      <c r="L23" s="1" t="s">
        <v>1107</v>
      </c>
      <c r="M23" s="5">
        <v>1751311.71</v>
      </c>
      <c r="N23" s="1" t="s">
        <v>12</v>
      </c>
      <c r="O23" s="5">
        <v>0</v>
      </c>
      <c r="P23" s="5">
        <v>0</v>
      </c>
      <c r="Q23" s="5">
        <v>1751311.71</v>
      </c>
      <c r="R23" s="1" t="s">
        <v>12</v>
      </c>
    </row>
    <row r="24" spans="1:19" ht="12" customHeight="1">
      <c r="A24" s="7" t="s">
        <v>12</v>
      </c>
      <c r="B24" s="3"/>
      <c r="C24" s="6"/>
      <c r="D24" s="14"/>
      <c r="E24" s="14"/>
      <c r="F24" s="14"/>
      <c r="G24" s="14"/>
      <c r="H24" s="14"/>
      <c r="I24" s="14"/>
      <c r="J24" s="6" t="b">
        <f t="shared" si="0"/>
        <v>1</v>
      </c>
      <c r="K24" s="7" t="s">
        <v>12</v>
      </c>
      <c r="L24" s="3"/>
      <c r="M24" s="8"/>
      <c r="N24" s="3"/>
      <c r="O24" s="8"/>
      <c r="P24" s="8"/>
      <c r="Q24" s="8"/>
      <c r="R24" s="3"/>
      <c r="S24" s="6"/>
    </row>
    <row r="25" spans="1:19" ht="12" customHeight="1">
      <c r="A25" s="7"/>
      <c r="B25" s="3" t="s">
        <v>1093</v>
      </c>
      <c r="C25" s="6"/>
      <c r="D25" s="15">
        <v>0</v>
      </c>
      <c r="E25" s="16"/>
      <c r="F25" s="15">
        <v>0</v>
      </c>
      <c r="G25" s="15">
        <v>0</v>
      </c>
      <c r="H25" s="15">
        <v>0</v>
      </c>
      <c r="I25" s="16"/>
      <c r="J25" s="6" t="b">
        <f t="shared" si="0"/>
        <v>1</v>
      </c>
      <c r="K25" s="7"/>
      <c r="L25" s="3" t="s">
        <v>1093</v>
      </c>
      <c r="M25" s="3">
        <v>0</v>
      </c>
      <c r="N25" s="8"/>
      <c r="O25" s="3">
        <v>0</v>
      </c>
      <c r="P25" s="3">
        <v>0</v>
      </c>
      <c r="Q25" s="3">
        <v>0</v>
      </c>
      <c r="R25" s="8"/>
      <c r="S25" s="6"/>
    </row>
    <row r="26" spans="1:19" ht="12" customHeight="1">
      <c r="A26" s="7"/>
      <c r="B26" t="s">
        <v>12</v>
      </c>
      <c r="C26" s="6"/>
      <c r="D26" s="16"/>
      <c r="E26" s="15">
        <v>0</v>
      </c>
      <c r="F26" s="16"/>
      <c r="G26" s="16"/>
      <c r="H26" s="16"/>
      <c r="I26" s="15">
        <v>0</v>
      </c>
      <c r="J26" s="6" t="b">
        <f t="shared" si="0"/>
        <v>1</v>
      </c>
      <c r="K26" s="7"/>
      <c r="L26" t="s">
        <v>12</v>
      </c>
      <c r="N26">
        <v>0</v>
      </c>
      <c r="R26">
        <v>0</v>
      </c>
      <c r="S26" s="6"/>
    </row>
    <row r="27" spans="1:19" ht="12" customHeight="1">
      <c r="A27" s="9" t="s">
        <v>12</v>
      </c>
      <c r="B27" s="10"/>
      <c r="C27" s="6"/>
      <c r="D27" s="14"/>
      <c r="E27" s="14"/>
      <c r="F27" s="14"/>
      <c r="G27" s="14"/>
      <c r="H27" s="14"/>
      <c r="I27" s="14"/>
      <c r="J27" s="6" t="b">
        <f t="shared" si="0"/>
        <v>1</v>
      </c>
      <c r="K27" s="9" t="s">
        <v>12</v>
      </c>
      <c r="L27" s="10"/>
      <c r="M27" s="10"/>
      <c r="N27" s="10"/>
      <c r="O27" s="10"/>
      <c r="P27" s="10"/>
      <c r="Q27" s="10"/>
      <c r="R27" s="10"/>
      <c r="S27" s="6"/>
    </row>
    <row r="28" spans="1:19" ht="12" customHeight="1">
      <c r="A28" s="7"/>
      <c r="B28" s="3"/>
      <c r="C28" s="6"/>
      <c r="D28" s="17"/>
      <c r="E28" s="17"/>
      <c r="F28" s="17"/>
      <c r="G28" s="17"/>
      <c r="H28" s="17"/>
      <c r="I28" s="17"/>
      <c r="J28" s="6" t="b">
        <f t="shared" si="0"/>
        <v>1</v>
      </c>
      <c r="K28" s="7"/>
      <c r="L28" s="3"/>
      <c r="M28" s="11"/>
      <c r="N28" s="3"/>
      <c r="O28" s="11"/>
      <c r="P28" s="11"/>
      <c r="Q28" s="11"/>
      <c r="R28" s="3"/>
      <c r="S28" s="6"/>
    </row>
    <row r="29" spans="1:19" ht="12" customHeight="1">
      <c r="A29" s="7"/>
      <c r="B29" s="3" t="s">
        <v>174</v>
      </c>
      <c r="C29" s="6"/>
      <c r="D29" s="12" t="e">
        <f>SUM(D5:D26)</f>
        <v>#N/A</v>
      </c>
      <c r="E29" s="16"/>
      <c r="F29" s="12" t="e">
        <f>SUM(F5:F26)</f>
        <v>#N/A</v>
      </c>
      <c r="G29" s="12" t="e">
        <f>SUM(G5:G26)</f>
        <v>#N/A</v>
      </c>
      <c r="H29" s="12" t="e">
        <f>SUM(H5:H26)</f>
        <v>#N/A</v>
      </c>
      <c r="I29" s="16"/>
      <c r="J29" s="6" t="b">
        <f t="shared" si="0"/>
        <v>1</v>
      </c>
      <c r="K29" s="7"/>
      <c r="L29" s="3" t="s">
        <v>174</v>
      </c>
      <c r="M29" s="3" t="s">
        <v>1108</v>
      </c>
      <c r="N29" s="11"/>
      <c r="O29" s="3">
        <v>368740805.30000001</v>
      </c>
      <c r="P29" s="3">
        <v>368740805.30000001</v>
      </c>
      <c r="Q29" s="3" t="s">
        <v>1109</v>
      </c>
      <c r="R29" s="11"/>
      <c r="S29" s="6"/>
    </row>
    <row r="30" spans="1:19" ht="12" customHeight="1">
      <c r="A30" s="6"/>
      <c r="B30" s="6"/>
      <c r="C30" s="6"/>
      <c r="D30" s="16"/>
      <c r="E30" s="12" t="e">
        <f>SUM(E5:E26)</f>
        <v>#N/A</v>
      </c>
      <c r="F30" s="16"/>
      <c r="G30" s="16"/>
      <c r="H30" s="16"/>
      <c r="I30" s="12" t="e">
        <f>SUM(I5:I26)</f>
        <v>#N/A</v>
      </c>
      <c r="J30" s="6" t="b">
        <f t="shared" si="0"/>
        <v>1</v>
      </c>
      <c r="K30" s="6"/>
      <c r="L30" s="6"/>
      <c r="M30" s="6"/>
      <c r="N30" s="6" t="s">
        <v>1108</v>
      </c>
      <c r="O30" s="6"/>
      <c r="P30" s="6"/>
      <c r="Q30" s="6"/>
      <c r="R30" s="6" t="s">
        <v>1109</v>
      </c>
      <c r="S30" s="6"/>
    </row>
    <row r="31" spans="1:19" ht="12" customHeight="1">
      <c r="A31" s="3"/>
      <c r="B31" s="3"/>
      <c r="C31" s="6"/>
      <c r="D31" s="11"/>
      <c r="E31" s="3"/>
      <c r="F31" s="11"/>
      <c r="G31" s="11"/>
      <c r="H31" s="11"/>
      <c r="I31" s="3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2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2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2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2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2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2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2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pageMargins left="0.25" right="0.25" top="0.75" bottom="0.75" header="0" footer="0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9594"/>
  </sheetPr>
  <dimension ref="A21:A100"/>
  <sheetViews>
    <sheetView view="pageBreakPreview" zoomScale="60" zoomScaleNormal="100" workbookViewId="0">
      <selection activeCell="E50" sqref="E50"/>
    </sheetView>
  </sheetViews>
  <sheetFormatPr baseColWidth="10" defaultColWidth="14.42578125" defaultRowHeight="15" customHeight="1"/>
  <cols>
    <col min="1" max="11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F19:L35"/>
  <sheetViews>
    <sheetView tabSelected="1" view="pageBreakPreview" topLeftCell="A10" zoomScale="60" zoomScaleNormal="100" workbookViewId="0">
      <selection activeCell="J52" sqref="J52"/>
    </sheetView>
  </sheetViews>
  <sheetFormatPr baseColWidth="10" defaultColWidth="10.85546875" defaultRowHeight="16.5"/>
  <cols>
    <col min="1" max="3" width="10.85546875" style="122"/>
    <col min="4" max="6" width="9.7109375" style="122" customWidth="1"/>
    <col min="7" max="8" width="10.85546875" style="122"/>
    <col min="9" max="9" width="11.7109375" style="122" customWidth="1"/>
    <col min="10" max="16384" width="10.85546875" style="122"/>
  </cols>
  <sheetData>
    <row r="19" spans="6:12" ht="38.25">
      <c r="F19" s="711" t="s">
        <v>1110</v>
      </c>
      <c r="G19" s="711"/>
      <c r="H19" s="711"/>
      <c r="I19" s="711"/>
      <c r="J19" s="711"/>
      <c r="K19" s="711"/>
      <c r="L19" s="711"/>
    </row>
    <row r="26" spans="6:12" ht="38.25">
      <c r="F26" s="711" t="s">
        <v>1111</v>
      </c>
      <c r="G26" s="711"/>
      <c r="H26" s="711"/>
      <c r="I26" s="711"/>
      <c r="J26" s="711"/>
      <c r="K26" s="711"/>
      <c r="L26" s="711"/>
    </row>
    <row r="27" spans="6:12" ht="38.25">
      <c r="G27" s="123"/>
      <c r="H27" s="123"/>
      <c r="I27" s="123"/>
      <c r="J27" s="123"/>
      <c r="K27" s="123"/>
      <c r="L27" s="123"/>
    </row>
    <row r="28" spans="6:12" ht="27.75">
      <c r="G28" s="712" t="s">
        <v>1112</v>
      </c>
      <c r="H28" s="713"/>
      <c r="I28" s="713"/>
      <c r="J28" s="713"/>
      <c r="K28" s="713"/>
      <c r="L28" s="713"/>
    </row>
    <row r="29" spans="6:12">
      <c r="J29" s="122" t="s">
        <v>1113</v>
      </c>
    </row>
    <row r="35" spans="11:12">
      <c r="K35" s="714"/>
      <c r="L35" s="714"/>
    </row>
  </sheetData>
  <mergeCells count="4">
    <mergeCell ref="F19:L19"/>
    <mergeCell ref="F26:L26"/>
    <mergeCell ref="G28:L28"/>
    <mergeCell ref="K35:L35"/>
  </mergeCells>
  <printOptions horizontalCentered="1"/>
  <pageMargins left="0.6692913385826772" right="1.5354330708661419" top="0.6692913385826772" bottom="0.15748031496062992" header="0.15748031496062992" footer="0.82677165354330717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1:AE95"/>
  <sheetViews>
    <sheetView showGridLines="0" view="pageBreakPreview" zoomScale="84" zoomScaleNormal="100" zoomScaleSheetLayoutView="84" workbookViewId="0">
      <pane ySplit="5" topLeftCell="A67" activePane="bottomLeft" state="frozen"/>
      <selection pane="bottomLeft" activeCell="B1" sqref="B1:AB86"/>
    </sheetView>
  </sheetViews>
  <sheetFormatPr baseColWidth="10" defaultColWidth="14.42578125" defaultRowHeight="15" customHeight="1"/>
  <cols>
    <col min="1" max="1" width="16.28515625" style="121" customWidth="1"/>
    <col min="2" max="2" width="0.5703125" style="121" customWidth="1"/>
    <col min="3" max="4" width="0.28515625" style="121" customWidth="1"/>
    <col min="5" max="5" width="0.85546875" style="121" customWidth="1"/>
    <col min="6" max="6" width="0.7109375" style="121" customWidth="1"/>
    <col min="7" max="7" width="1.140625" style="121" customWidth="1"/>
    <col min="8" max="8" width="7.5703125" style="121" customWidth="1"/>
    <col min="9" max="9" width="31.85546875" style="121" customWidth="1"/>
    <col min="10" max="10" width="1.5703125" style="121" customWidth="1"/>
    <col min="11" max="11" width="0.5703125" style="121" customWidth="1"/>
    <col min="12" max="12" width="20.42578125" style="121" customWidth="1"/>
    <col min="13" max="13" width="7.140625" style="121" customWidth="1"/>
    <col min="14" max="14" width="0.42578125" style="121" customWidth="1"/>
    <col min="15" max="15" width="1.42578125" style="121" customWidth="1"/>
    <col min="16" max="16" width="0.5703125" style="121" customWidth="1"/>
    <col min="17" max="17" width="7.7109375" style="121" customWidth="1"/>
    <col min="18" max="18" width="2.42578125" style="121" customWidth="1"/>
    <col min="19" max="19" width="15.28515625" style="121" customWidth="1"/>
    <col min="20" max="20" width="0.42578125" style="121" customWidth="1"/>
    <col min="21" max="21" width="2.42578125" style="121" customWidth="1"/>
    <col min="22" max="22" width="7.42578125" style="121" customWidth="1"/>
    <col min="23" max="23" width="1.85546875" style="121" customWidth="1"/>
    <col min="24" max="24" width="12.85546875" style="121" customWidth="1"/>
    <col min="25" max="25" width="1.42578125" style="121" customWidth="1"/>
    <col min="26" max="26" width="0.140625" style="121" customWidth="1"/>
    <col min="27" max="27" width="0.28515625" style="121" hidden="1" customWidth="1"/>
    <col min="28" max="28" width="0.28515625" style="121" customWidth="1"/>
    <col min="29" max="29" width="11.140625" style="121" customWidth="1"/>
    <col min="30" max="31" width="9.140625" style="121" customWidth="1"/>
    <col min="32" max="16384" width="14.42578125" style="121"/>
  </cols>
  <sheetData>
    <row r="1" spans="2:31" ht="13.5" customHeight="1">
      <c r="B1" s="727" t="s">
        <v>1114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248"/>
      <c r="AC1" s="124"/>
      <c r="AD1" s="124"/>
      <c r="AE1" s="124"/>
    </row>
    <row r="2" spans="2:31" ht="15.75" customHeight="1">
      <c r="B2" s="727" t="s">
        <v>1115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124"/>
      <c r="AD2" s="124"/>
      <c r="AE2" s="124"/>
    </row>
    <row r="3" spans="2:31" ht="6.75" customHeight="1">
      <c r="B3" s="725" t="s">
        <v>1116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124"/>
      <c r="AD3" s="124"/>
      <c r="AE3" s="124"/>
    </row>
    <row r="4" spans="2:31" ht="18.75" customHeight="1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124"/>
      <c r="AD4" s="124"/>
      <c r="AE4" s="124"/>
    </row>
    <row r="5" spans="2:31" ht="1.5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124"/>
      <c r="AD5" s="124"/>
      <c r="AE5" s="124"/>
    </row>
    <row r="6" spans="2:31" ht="1.5" customHeight="1" thickBot="1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124"/>
      <c r="AD6" s="124"/>
      <c r="AE6" s="124"/>
    </row>
    <row r="7" spans="2:31" ht="4.5" customHeight="1"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6"/>
      <c r="Z7" s="463"/>
      <c r="AA7" s="464"/>
      <c r="AB7" s="248"/>
      <c r="AC7" s="124"/>
      <c r="AD7" s="124"/>
      <c r="AE7" s="124"/>
    </row>
    <row r="8" spans="2:31" ht="16.5" customHeight="1">
      <c r="B8" s="247"/>
      <c r="C8" s="248"/>
      <c r="D8" s="248"/>
      <c r="E8" s="715" t="s">
        <v>1117</v>
      </c>
      <c r="F8" s="716"/>
      <c r="G8" s="716"/>
      <c r="H8" s="716"/>
      <c r="I8" s="716"/>
      <c r="J8" s="716"/>
      <c r="K8" s="716"/>
      <c r="L8" s="716"/>
      <c r="M8" s="716"/>
      <c r="N8" s="716"/>
      <c r="O8" s="248"/>
      <c r="P8" s="248"/>
      <c r="Q8" s="726">
        <v>2023</v>
      </c>
      <c r="R8" s="716"/>
      <c r="S8" s="716"/>
      <c r="T8" s="716"/>
      <c r="U8" s="248"/>
      <c r="V8" s="726">
        <v>2022</v>
      </c>
      <c r="W8" s="716"/>
      <c r="X8" s="716"/>
      <c r="Y8" s="249"/>
      <c r="Z8" s="248"/>
      <c r="AA8" s="465"/>
      <c r="AB8" s="248"/>
      <c r="AC8" s="124"/>
      <c r="AD8" s="124"/>
      <c r="AE8" s="124"/>
    </row>
    <row r="9" spans="2:31" ht="16.5">
      <c r="B9" s="247"/>
      <c r="C9" s="248"/>
      <c r="D9" s="248"/>
      <c r="E9" s="248"/>
      <c r="F9" s="248"/>
      <c r="G9" s="722" t="s">
        <v>1118</v>
      </c>
      <c r="H9" s="716"/>
      <c r="I9" s="716"/>
      <c r="J9" s="716"/>
      <c r="K9" s="716"/>
      <c r="L9" s="716"/>
      <c r="M9" s="716"/>
      <c r="N9" s="716"/>
      <c r="O9" s="248"/>
      <c r="P9" s="248"/>
      <c r="Q9" s="248"/>
      <c r="R9" s="248"/>
      <c r="S9" s="250">
        <f>SUM(R10:S16)</f>
        <v>0</v>
      </c>
      <c r="T9" s="251"/>
      <c r="U9" s="251"/>
      <c r="V9" s="252"/>
      <c r="W9" s="251"/>
      <c r="X9" s="250">
        <f>SUM(U10:W16)</f>
        <v>0</v>
      </c>
      <c r="Y9" s="249"/>
      <c r="Z9" s="248"/>
      <c r="AA9" s="465"/>
      <c r="AB9" s="248"/>
      <c r="AC9" s="124"/>
      <c r="AD9" s="124"/>
      <c r="AE9" s="124"/>
    </row>
    <row r="10" spans="2:31" ht="16.5">
      <c r="B10" s="247"/>
      <c r="C10" s="248"/>
      <c r="D10" s="248"/>
      <c r="E10" s="248"/>
      <c r="F10" s="248"/>
      <c r="G10" s="248"/>
      <c r="H10" s="721" t="s">
        <v>1119</v>
      </c>
      <c r="I10" s="716"/>
      <c r="J10" s="716"/>
      <c r="K10" s="716"/>
      <c r="L10" s="716"/>
      <c r="M10" s="716"/>
      <c r="N10" s="716"/>
      <c r="O10" s="716"/>
      <c r="P10" s="248"/>
      <c r="Q10" s="252"/>
      <c r="R10" s="255"/>
      <c r="S10" s="256">
        <v>0</v>
      </c>
      <c r="T10" s="248"/>
      <c r="U10" s="248"/>
      <c r="V10" s="252"/>
      <c r="W10" s="255"/>
      <c r="X10" s="256">
        <v>0</v>
      </c>
      <c r="Y10" s="249"/>
      <c r="Z10" s="248"/>
      <c r="AA10" s="465"/>
      <c r="AB10" s="248"/>
      <c r="AC10" s="124"/>
      <c r="AD10" s="124"/>
      <c r="AE10" s="124"/>
    </row>
    <row r="11" spans="2:31" ht="16.5">
      <c r="B11" s="247"/>
      <c r="C11" s="248"/>
      <c r="D11" s="248"/>
      <c r="E11" s="248"/>
      <c r="F11" s="248"/>
      <c r="G11" s="248"/>
      <c r="H11" s="721" t="s">
        <v>1120</v>
      </c>
      <c r="I11" s="716"/>
      <c r="J11" s="716"/>
      <c r="K11" s="716"/>
      <c r="L11" s="716"/>
      <c r="M11" s="716"/>
      <c r="N11" s="716"/>
      <c r="O11" s="716"/>
      <c r="P11" s="248"/>
      <c r="Q11" s="252"/>
      <c r="R11" s="255"/>
      <c r="S11" s="256">
        <v>0</v>
      </c>
      <c r="T11" s="248"/>
      <c r="U11" s="248"/>
      <c r="V11" s="252"/>
      <c r="W11" s="255"/>
      <c r="X11" s="256">
        <v>0</v>
      </c>
      <c r="Y11" s="249"/>
      <c r="Z11" s="248"/>
      <c r="AA11" s="465"/>
      <c r="AB11" s="248"/>
      <c r="AC11" s="124"/>
      <c r="AD11" s="124"/>
      <c r="AE11" s="124"/>
    </row>
    <row r="12" spans="2:31" ht="16.5">
      <c r="B12" s="247"/>
      <c r="C12" s="248"/>
      <c r="D12" s="248"/>
      <c r="E12" s="248"/>
      <c r="F12" s="248"/>
      <c r="G12" s="248"/>
      <c r="H12" s="721" t="s">
        <v>1121</v>
      </c>
      <c r="I12" s="716"/>
      <c r="J12" s="716"/>
      <c r="K12" s="716"/>
      <c r="L12" s="716"/>
      <c r="M12" s="716"/>
      <c r="N12" s="716"/>
      <c r="O12" s="716"/>
      <c r="P12" s="248"/>
      <c r="Q12" s="252"/>
      <c r="R12" s="255"/>
      <c r="S12" s="256">
        <v>0</v>
      </c>
      <c r="T12" s="248"/>
      <c r="U12" s="248"/>
      <c r="V12" s="252"/>
      <c r="W12" s="255"/>
      <c r="X12" s="256">
        <v>0</v>
      </c>
      <c r="Y12" s="249"/>
      <c r="Z12" s="248"/>
      <c r="AA12" s="465"/>
      <c r="AB12" s="248"/>
      <c r="AC12" s="124"/>
      <c r="AD12" s="124"/>
      <c r="AE12" s="124"/>
    </row>
    <row r="13" spans="2:31" ht="16.5">
      <c r="B13" s="247"/>
      <c r="C13" s="248"/>
      <c r="D13" s="248"/>
      <c r="E13" s="248"/>
      <c r="F13" s="248"/>
      <c r="G13" s="248"/>
      <c r="H13" s="721" t="s">
        <v>1122</v>
      </c>
      <c r="I13" s="716"/>
      <c r="J13" s="716"/>
      <c r="K13" s="716"/>
      <c r="L13" s="716"/>
      <c r="M13" s="716"/>
      <c r="N13" s="716"/>
      <c r="O13" s="716"/>
      <c r="P13" s="248"/>
      <c r="Q13" s="252"/>
      <c r="R13" s="255"/>
      <c r="S13" s="256">
        <v>0</v>
      </c>
      <c r="T13" s="248"/>
      <c r="U13" s="248"/>
      <c r="V13" s="252"/>
      <c r="W13" s="255"/>
      <c r="X13" s="256">
        <v>0</v>
      </c>
      <c r="Y13" s="249"/>
      <c r="Z13" s="248"/>
      <c r="AA13" s="465"/>
      <c r="AB13" s="248"/>
      <c r="AC13" s="124"/>
      <c r="AD13" s="124"/>
      <c r="AE13" s="124"/>
    </row>
    <row r="14" spans="2:31" ht="16.5">
      <c r="B14" s="247"/>
      <c r="C14" s="248"/>
      <c r="D14" s="248"/>
      <c r="E14" s="248"/>
      <c r="F14" s="248"/>
      <c r="G14" s="248"/>
      <c r="H14" s="721" t="s">
        <v>1123</v>
      </c>
      <c r="I14" s="716"/>
      <c r="J14" s="716"/>
      <c r="K14" s="716"/>
      <c r="L14" s="716"/>
      <c r="M14" s="716"/>
      <c r="N14" s="716"/>
      <c r="O14" s="716"/>
      <c r="P14" s="248"/>
      <c r="Q14" s="252"/>
      <c r="R14" s="255"/>
      <c r="S14" s="256">
        <v>0</v>
      </c>
      <c r="T14" s="248"/>
      <c r="U14" s="248"/>
      <c r="V14" s="252"/>
      <c r="W14" s="255"/>
      <c r="X14" s="256">
        <v>0</v>
      </c>
      <c r="Y14" s="249"/>
      <c r="Z14" s="248"/>
      <c r="AA14" s="465"/>
      <c r="AB14" s="248"/>
      <c r="AC14" s="124"/>
      <c r="AD14" s="124"/>
      <c r="AE14" s="124"/>
    </row>
    <row r="15" spans="2:31" ht="16.5">
      <c r="B15" s="247"/>
      <c r="C15" s="248"/>
      <c r="D15" s="248"/>
      <c r="E15" s="248"/>
      <c r="F15" s="248"/>
      <c r="G15" s="248"/>
      <c r="H15" s="721" t="s">
        <v>1124</v>
      </c>
      <c r="I15" s="716"/>
      <c r="J15" s="716"/>
      <c r="K15" s="716"/>
      <c r="L15" s="716"/>
      <c r="M15" s="716"/>
      <c r="N15" s="716"/>
      <c r="O15" s="716"/>
      <c r="P15" s="248"/>
      <c r="Q15" s="252"/>
      <c r="R15" s="255"/>
      <c r="S15" s="256">
        <v>0</v>
      </c>
      <c r="T15" s="248"/>
      <c r="U15" s="248"/>
      <c r="V15" s="252"/>
      <c r="W15" s="255"/>
      <c r="X15" s="256">
        <v>0</v>
      </c>
      <c r="Y15" s="249"/>
      <c r="Z15" s="248"/>
      <c r="AA15" s="465"/>
      <c r="AB15" s="248"/>
      <c r="AC15" s="124"/>
      <c r="AD15" s="124"/>
      <c r="AE15" s="124"/>
    </row>
    <row r="16" spans="2:31" ht="16.5">
      <c r="B16" s="247"/>
      <c r="C16" s="248"/>
      <c r="D16" s="248"/>
      <c r="E16" s="248"/>
      <c r="F16" s="248"/>
      <c r="G16" s="248"/>
      <c r="H16" s="721" t="s">
        <v>1125</v>
      </c>
      <c r="I16" s="716"/>
      <c r="J16" s="716"/>
      <c r="K16" s="716"/>
      <c r="L16" s="716"/>
      <c r="M16" s="716"/>
      <c r="N16" s="716"/>
      <c r="O16" s="716"/>
      <c r="P16" s="248"/>
      <c r="Q16" s="252"/>
      <c r="R16" s="255"/>
      <c r="S16" s="256">
        <v>0</v>
      </c>
      <c r="T16" s="248"/>
      <c r="U16" s="248"/>
      <c r="V16" s="252"/>
      <c r="W16" s="255"/>
      <c r="X16" s="256">
        <v>0</v>
      </c>
      <c r="Y16" s="249"/>
      <c r="Z16" s="248"/>
      <c r="AA16" s="465"/>
      <c r="AB16" s="248"/>
      <c r="AC16" s="124"/>
      <c r="AD16" s="124"/>
      <c r="AE16" s="124"/>
    </row>
    <row r="17" spans="2:31" ht="16.5">
      <c r="B17" s="247"/>
      <c r="C17" s="248"/>
      <c r="D17" s="248"/>
      <c r="E17" s="248"/>
      <c r="F17" s="248"/>
      <c r="G17" s="248"/>
      <c r="H17" s="721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256">
        <v>0</v>
      </c>
      <c r="T17" s="248"/>
      <c r="U17" s="248"/>
      <c r="V17" s="252"/>
      <c r="W17" s="255"/>
      <c r="X17" s="256">
        <v>0</v>
      </c>
      <c r="Y17" s="249"/>
      <c r="Z17" s="248"/>
      <c r="AA17" s="465"/>
      <c r="AB17" s="248"/>
      <c r="AC17" s="124"/>
      <c r="AD17" s="124"/>
      <c r="AE17" s="124"/>
    </row>
    <row r="18" spans="2:31" ht="16.5">
      <c r="B18" s="247"/>
      <c r="C18" s="248"/>
      <c r="D18" s="248"/>
      <c r="E18" s="248"/>
      <c r="F18" s="248"/>
      <c r="G18" s="248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248"/>
      <c r="T18" s="248"/>
      <c r="U18" s="248"/>
      <c r="V18" s="248"/>
      <c r="W18" s="248"/>
      <c r="X18" s="248"/>
      <c r="Y18" s="249"/>
      <c r="Z18" s="248"/>
      <c r="AA18" s="465"/>
      <c r="AB18" s="248"/>
      <c r="AC18" s="124"/>
      <c r="AD18" s="124"/>
      <c r="AE18" s="124"/>
    </row>
    <row r="19" spans="2:31" ht="14.25" hidden="1" customHeight="1">
      <c r="B19" s="247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9"/>
      <c r="Z19" s="248"/>
      <c r="AA19" s="465"/>
      <c r="AB19" s="248"/>
      <c r="AC19" s="124"/>
      <c r="AD19" s="124"/>
      <c r="AE19" s="124"/>
    </row>
    <row r="20" spans="2:31" ht="46.5" customHeight="1">
      <c r="B20" s="247"/>
      <c r="C20" s="248"/>
      <c r="D20" s="248"/>
      <c r="E20" s="248"/>
      <c r="F20" s="728" t="s">
        <v>1126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257">
        <f>+S24</f>
        <v>636733165.89999998</v>
      </c>
      <c r="T20" s="251"/>
      <c r="U20" s="251"/>
      <c r="V20" s="252"/>
      <c r="W20" s="251"/>
      <c r="X20" s="257">
        <f>SUM(X22:X24)</f>
        <v>246269651.72</v>
      </c>
      <c r="Y20" s="249"/>
      <c r="Z20" s="248"/>
      <c r="AA20" s="465"/>
      <c r="AB20" s="248"/>
      <c r="AC20" s="124"/>
      <c r="AD20" s="124"/>
      <c r="AE20" s="124"/>
    </row>
    <row r="21" spans="2:31" ht="16.5">
      <c r="B21" s="247"/>
      <c r="C21" s="248"/>
      <c r="D21" s="248"/>
      <c r="E21" s="248"/>
      <c r="F21" s="248"/>
      <c r="G21" s="248"/>
      <c r="H21" s="721" t="s">
        <v>1127</v>
      </c>
      <c r="I21" s="716"/>
      <c r="J21" s="716"/>
      <c r="K21" s="716"/>
      <c r="L21" s="716"/>
      <c r="M21" s="716"/>
      <c r="N21" s="716"/>
      <c r="O21" s="716"/>
      <c r="P21" s="248"/>
      <c r="Q21" s="252"/>
      <c r="R21" s="255"/>
      <c r="S21" s="256"/>
      <c r="T21" s="253"/>
      <c r="U21" s="253"/>
      <c r="V21" s="258"/>
      <c r="W21" s="259"/>
      <c r="X21" s="256">
        <v>0</v>
      </c>
      <c r="Y21" s="249"/>
      <c r="Z21" s="248"/>
      <c r="AA21" s="465"/>
      <c r="AB21" s="248"/>
      <c r="AC21" s="124"/>
      <c r="AD21" s="124"/>
      <c r="AE21" s="124"/>
    </row>
    <row r="22" spans="2:31" ht="16.5">
      <c r="B22" s="247"/>
      <c r="C22" s="248"/>
      <c r="D22" s="248"/>
      <c r="E22" s="248"/>
      <c r="F22" s="248"/>
      <c r="G22" s="248"/>
      <c r="H22" s="716"/>
      <c r="I22" s="716"/>
      <c r="J22" s="716"/>
      <c r="K22" s="716"/>
      <c r="L22" s="716"/>
      <c r="M22" s="716"/>
      <c r="N22" s="716"/>
      <c r="O22" s="716"/>
      <c r="P22" s="248"/>
      <c r="Q22" s="252"/>
      <c r="R22" s="255"/>
      <c r="S22" s="256"/>
      <c r="T22" s="253"/>
      <c r="U22" s="253"/>
      <c r="V22" s="258"/>
      <c r="W22" s="259"/>
      <c r="X22" s="256">
        <v>0</v>
      </c>
      <c r="Y22" s="249"/>
      <c r="Z22" s="248"/>
      <c r="AA22" s="465"/>
      <c r="AB22" s="248"/>
      <c r="AC22" s="124"/>
      <c r="AD22" s="124"/>
      <c r="AE22" s="124"/>
    </row>
    <row r="23" spans="2:31" ht="16.5">
      <c r="B23" s="247"/>
      <c r="C23" s="248"/>
      <c r="D23" s="248"/>
      <c r="E23" s="248"/>
      <c r="F23" s="248"/>
      <c r="G23" s="248"/>
      <c r="H23" s="721" t="s">
        <v>1128</v>
      </c>
      <c r="I23" s="716"/>
      <c r="J23" s="716"/>
      <c r="K23" s="716"/>
      <c r="L23" s="716"/>
      <c r="M23" s="716"/>
      <c r="N23" s="716"/>
      <c r="O23" s="716"/>
      <c r="P23" s="248"/>
      <c r="Q23" s="255"/>
      <c r="R23" s="255"/>
      <c r="S23" s="255"/>
      <c r="T23" s="248"/>
      <c r="U23" s="248"/>
      <c r="V23" s="252"/>
      <c r="W23" s="255"/>
      <c r="X23" s="252"/>
      <c r="Y23" s="249"/>
      <c r="Z23" s="248"/>
      <c r="AA23" s="465"/>
      <c r="AB23" s="248"/>
      <c r="AC23" s="124"/>
      <c r="AD23" s="124"/>
      <c r="AE23" s="124"/>
    </row>
    <row r="24" spans="2:31" ht="16.5">
      <c r="B24" s="247"/>
      <c r="C24" s="248"/>
      <c r="D24" s="248"/>
      <c r="E24" s="248"/>
      <c r="F24" s="248"/>
      <c r="G24" s="248"/>
      <c r="H24" s="716"/>
      <c r="I24" s="716"/>
      <c r="J24" s="716"/>
      <c r="K24" s="716"/>
      <c r="L24" s="716"/>
      <c r="M24" s="716"/>
      <c r="N24" s="716"/>
      <c r="O24" s="716"/>
      <c r="P24" s="248"/>
      <c r="Q24" s="248"/>
      <c r="R24" s="248"/>
      <c r="S24" s="260">
        <f>+'2023'!H52+'2023'!H53+'2023'!H54</f>
        <v>636733165.89999998</v>
      </c>
      <c r="T24" s="255"/>
      <c r="U24" s="255"/>
      <c r="V24" s="252"/>
      <c r="W24" s="255"/>
      <c r="X24" s="260">
        <f>+'2022'!I36</f>
        <v>246269651.72</v>
      </c>
      <c r="Y24" s="249"/>
      <c r="Z24" s="248"/>
      <c r="AA24" s="465"/>
      <c r="AB24" s="248"/>
      <c r="AC24" s="255"/>
      <c r="AD24" s="126"/>
      <c r="AE24" s="255"/>
    </row>
    <row r="25" spans="2:31" ht="16.5">
      <c r="B25" s="247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55"/>
      <c r="T25" s="255"/>
      <c r="U25" s="255"/>
      <c r="V25" s="252"/>
      <c r="W25" s="248"/>
      <c r="X25" s="248"/>
      <c r="Y25" s="249"/>
      <c r="Z25" s="248"/>
      <c r="AA25" s="465"/>
      <c r="AB25" s="248"/>
      <c r="AC25" s="255"/>
      <c r="AD25" s="255"/>
      <c r="AE25" s="255"/>
    </row>
    <row r="26" spans="2:31" ht="16.5">
      <c r="B26" s="247"/>
      <c r="C26" s="248"/>
      <c r="D26" s="248"/>
      <c r="E26" s="248"/>
      <c r="F26" s="248"/>
      <c r="G26" s="722" t="s">
        <v>1129</v>
      </c>
      <c r="H26" s="716"/>
      <c r="I26" s="716"/>
      <c r="J26" s="716"/>
      <c r="K26" s="716"/>
      <c r="L26" s="716"/>
      <c r="M26" s="716"/>
      <c r="N26" s="248"/>
      <c r="O26" s="248"/>
      <c r="P26" s="248"/>
      <c r="Q26" s="248"/>
      <c r="R26" s="248"/>
      <c r="S26" s="257">
        <f>SUM(S28:S32)</f>
        <v>5857646.3700000001</v>
      </c>
      <c r="T26" s="251"/>
      <c r="U26" s="251"/>
      <c r="V26" s="252"/>
      <c r="W26" s="251"/>
      <c r="X26" s="257">
        <f>SUM(X28:X32)</f>
        <v>5483513.6699999999</v>
      </c>
      <c r="Y26" s="249"/>
      <c r="Z26" s="248"/>
      <c r="AA26" s="465"/>
      <c r="AB26" s="248"/>
      <c r="AC26" s="124"/>
      <c r="AD26" s="124"/>
      <c r="AE26" s="124"/>
    </row>
    <row r="27" spans="2:31" ht="16.5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61"/>
      <c r="Y27" s="249"/>
      <c r="Z27" s="248"/>
      <c r="AA27" s="465"/>
      <c r="AB27" s="248"/>
      <c r="AC27" s="124"/>
      <c r="AD27" s="124"/>
      <c r="AE27" s="124"/>
    </row>
    <row r="28" spans="2:31" ht="16.5">
      <c r="B28" s="247"/>
      <c r="C28" s="248"/>
      <c r="D28" s="248"/>
      <c r="E28" s="248"/>
      <c r="F28" s="248"/>
      <c r="G28" s="248"/>
      <c r="H28" s="721" t="s">
        <v>1130</v>
      </c>
      <c r="I28" s="716"/>
      <c r="J28" s="716"/>
      <c r="K28" s="716"/>
      <c r="L28" s="716"/>
      <c r="M28" s="716"/>
      <c r="N28" s="716"/>
      <c r="O28" s="716"/>
      <c r="P28" s="248"/>
      <c r="Q28" s="252"/>
      <c r="R28" s="255"/>
      <c r="S28" s="262">
        <f>+'2023'!H55</f>
        <v>4412772.3600000003</v>
      </c>
      <c r="T28" s="253"/>
      <c r="U28" s="253"/>
      <c r="V28" s="258"/>
      <c r="W28" s="259"/>
      <c r="X28" s="263">
        <f>+'2022'!I37</f>
        <v>1048675.26</v>
      </c>
      <c r="Y28" s="249"/>
      <c r="Z28" s="248"/>
      <c r="AA28" s="465"/>
      <c r="AB28" s="248"/>
      <c r="AC28" s="124"/>
      <c r="AD28" s="124"/>
      <c r="AE28" s="124"/>
    </row>
    <row r="29" spans="2:31" ht="16.5">
      <c r="B29" s="247"/>
      <c r="C29" s="248"/>
      <c r="D29" s="248"/>
      <c r="E29" s="248"/>
      <c r="F29" s="248"/>
      <c r="G29" s="248"/>
      <c r="H29" s="721" t="s">
        <v>1131</v>
      </c>
      <c r="I29" s="716"/>
      <c r="J29" s="716"/>
      <c r="K29" s="716"/>
      <c r="L29" s="716"/>
      <c r="M29" s="716"/>
      <c r="N29" s="716"/>
      <c r="O29" s="716"/>
      <c r="P29" s="248"/>
      <c r="Q29" s="252"/>
      <c r="R29" s="255"/>
      <c r="S29" s="256"/>
      <c r="T29" s="253"/>
      <c r="U29" s="253"/>
      <c r="V29" s="258"/>
      <c r="W29" s="259"/>
      <c r="X29" s="260">
        <v>0</v>
      </c>
      <c r="Y29" s="249"/>
      <c r="Z29" s="248"/>
      <c r="AA29" s="465"/>
      <c r="AB29" s="248"/>
      <c r="AC29" s="124"/>
      <c r="AD29" s="124"/>
      <c r="AE29" s="124"/>
    </row>
    <row r="30" spans="2:31" ht="16.5">
      <c r="B30" s="247"/>
      <c r="C30" s="248"/>
      <c r="D30" s="248"/>
      <c r="E30" s="248"/>
      <c r="F30" s="248"/>
      <c r="G30" s="248"/>
      <c r="H30" s="721" t="s">
        <v>1132</v>
      </c>
      <c r="I30" s="716"/>
      <c r="J30" s="716"/>
      <c r="K30" s="716"/>
      <c r="L30" s="716"/>
      <c r="M30" s="716"/>
      <c r="N30" s="716"/>
      <c r="O30" s="716"/>
      <c r="P30" s="248"/>
      <c r="Q30" s="252"/>
      <c r="R30" s="255"/>
      <c r="S30" s="256"/>
      <c r="T30" s="253"/>
      <c r="U30" s="253"/>
      <c r="V30" s="258"/>
      <c r="W30" s="259"/>
      <c r="X30" s="260">
        <v>0</v>
      </c>
      <c r="Y30" s="249"/>
      <c r="Z30" s="248"/>
      <c r="AA30" s="465"/>
      <c r="AB30" s="248"/>
      <c r="AC30" s="124"/>
      <c r="AD30" s="124"/>
      <c r="AE30" s="124"/>
    </row>
    <row r="31" spans="2:31" ht="16.5">
      <c r="B31" s="247"/>
      <c r="C31" s="248"/>
      <c r="D31" s="248"/>
      <c r="E31" s="248"/>
      <c r="F31" s="248"/>
      <c r="G31" s="248"/>
      <c r="H31" s="721" t="s">
        <v>1133</v>
      </c>
      <c r="I31" s="716"/>
      <c r="J31" s="716"/>
      <c r="K31" s="716"/>
      <c r="L31" s="716"/>
      <c r="M31" s="716"/>
      <c r="N31" s="716"/>
      <c r="O31" s="716"/>
      <c r="P31" s="248"/>
      <c r="Q31" s="252"/>
      <c r="R31" s="255"/>
      <c r="S31" s="256"/>
      <c r="T31" s="253"/>
      <c r="U31" s="253"/>
      <c r="V31" s="258"/>
      <c r="W31" s="259"/>
      <c r="X31" s="260">
        <v>0</v>
      </c>
      <c r="Y31" s="249"/>
      <c r="Z31" s="248"/>
      <c r="AA31" s="465"/>
      <c r="AB31" s="248"/>
      <c r="AC31" s="124"/>
      <c r="AD31" s="124"/>
      <c r="AE31" s="124"/>
    </row>
    <row r="32" spans="2:31" ht="16.5">
      <c r="B32" s="247"/>
      <c r="C32" s="248"/>
      <c r="D32" s="248"/>
      <c r="E32" s="248"/>
      <c r="F32" s="248"/>
      <c r="G32" s="248"/>
      <c r="H32" s="721" t="s">
        <v>1134</v>
      </c>
      <c r="I32" s="716"/>
      <c r="J32" s="716"/>
      <c r="K32" s="716"/>
      <c r="L32" s="716"/>
      <c r="M32" s="716"/>
      <c r="N32" s="716"/>
      <c r="O32" s="716"/>
      <c r="P32" s="248"/>
      <c r="Q32" s="252"/>
      <c r="R32" s="255"/>
      <c r="S32" s="260">
        <f>+'2023'!H56+528.43</f>
        <v>1444874.01</v>
      </c>
      <c r="T32" s="248"/>
      <c r="U32" s="248"/>
      <c r="V32" s="252"/>
      <c r="W32" s="255"/>
      <c r="X32" s="260">
        <f>+'2022'!I38</f>
        <v>4434838.41</v>
      </c>
      <c r="Y32" s="249"/>
      <c r="Z32" s="248">
        <v>6952137.29</v>
      </c>
      <c r="AA32" s="465"/>
      <c r="AB32" s="248"/>
      <c r="AC32" s="124"/>
      <c r="AD32" s="124"/>
      <c r="AE32" s="124"/>
    </row>
    <row r="33" spans="2:31" ht="16.5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61"/>
      <c r="Y33" s="249"/>
      <c r="Z33" s="248"/>
      <c r="AA33" s="465"/>
      <c r="AB33" s="248"/>
      <c r="AC33" s="124"/>
      <c r="AD33" s="124"/>
      <c r="AE33" s="124"/>
    </row>
    <row r="34" spans="2:31" ht="16.5">
      <c r="B34" s="247"/>
      <c r="C34" s="248"/>
      <c r="D34" s="248"/>
      <c r="E34" s="715" t="s">
        <v>1135</v>
      </c>
      <c r="F34" s="716"/>
      <c r="G34" s="716"/>
      <c r="H34" s="716"/>
      <c r="I34" s="716"/>
      <c r="J34" s="716"/>
      <c r="K34" s="716"/>
      <c r="L34" s="716"/>
      <c r="M34" s="716"/>
      <c r="N34" s="716"/>
      <c r="O34" s="248"/>
      <c r="P34" s="248"/>
      <c r="Q34" s="248"/>
      <c r="R34" s="248"/>
      <c r="S34" s="248"/>
      <c r="T34" s="248"/>
      <c r="U34" s="248"/>
      <c r="V34" s="248"/>
      <c r="W34" s="248"/>
      <c r="X34" s="261"/>
      <c r="Y34" s="249"/>
      <c r="Z34" s="248"/>
      <c r="AA34" s="465"/>
      <c r="AB34" s="248"/>
      <c r="AC34" s="124"/>
      <c r="AD34" s="124"/>
      <c r="AE34" s="124"/>
    </row>
    <row r="35" spans="2:31" ht="16.5">
      <c r="B35" s="247"/>
      <c r="C35" s="248"/>
      <c r="D35" s="248"/>
      <c r="E35" s="716"/>
      <c r="F35" s="716"/>
      <c r="G35" s="716"/>
      <c r="H35" s="716"/>
      <c r="I35" s="716"/>
      <c r="J35" s="716"/>
      <c r="K35" s="716"/>
      <c r="L35" s="716"/>
      <c r="M35" s="716"/>
      <c r="N35" s="716"/>
      <c r="O35" s="248"/>
      <c r="P35" s="248"/>
      <c r="Q35" s="723">
        <f>+S20+S26</f>
        <v>642590812.26999998</v>
      </c>
      <c r="R35" s="724"/>
      <c r="S35" s="724"/>
      <c r="T35" s="248"/>
      <c r="U35" s="248"/>
      <c r="V35" s="252"/>
      <c r="W35" s="251"/>
      <c r="X35" s="257">
        <f>+X26+X20</f>
        <v>251753165.38999999</v>
      </c>
      <c r="Y35" s="249"/>
      <c r="Z35" s="248"/>
      <c r="AA35" s="465"/>
      <c r="AB35" s="248"/>
      <c r="AC35" s="255"/>
      <c r="AD35" s="255"/>
      <c r="AE35" s="255"/>
    </row>
    <row r="36" spans="2:31" ht="16.5">
      <c r="B36" s="247"/>
      <c r="C36" s="248"/>
      <c r="D36" s="248"/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9"/>
      <c r="Z36" s="248"/>
      <c r="AA36" s="465"/>
      <c r="AB36" s="248"/>
      <c r="AC36" s="124"/>
      <c r="AD36" s="124"/>
      <c r="AE36" s="124"/>
    </row>
    <row r="37" spans="2:31" ht="16.5">
      <c r="B37" s="247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9"/>
      <c r="Z37" s="248"/>
      <c r="AA37" s="465"/>
      <c r="AB37" s="248"/>
      <c r="AC37" s="124"/>
      <c r="AD37" s="124"/>
      <c r="AE37" s="124"/>
    </row>
    <row r="38" spans="2:31" ht="16.5">
      <c r="B38" s="247"/>
      <c r="C38" s="248"/>
      <c r="D38" s="248"/>
      <c r="E38" s="715" t="s">
        <v>1136</v>
      </c>
      <c r="F38" s="716"/>
      <c r="G38" s="716"/>
      <c r="H38" s="716"/>
      <c r="I38" s="716"/>
      <c r="J38" s="716"/>
      <c r="K38" s="716"/>
      <c r="L38" s="716"/>
      <c r="M38" s="716"/>
      <c r="N38" s="716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9"/>
      <c r="Z38" s="248"/>
      <c r="AA38" s="465"/>
      <c r="AB38" s="248"/>
      <c r="AC38" s="124"/>
      <c r="AD38" s="124"/>
      <c r="AE38" s="124"/>
    </row>
    <row r="39" spans="2:31" ht="16.5">
      <c r="B39" s="247"/>
      <c r="C39" s="248"/>
      <c r="D39" s="248"/>
      <c r="E39" s="248"/>
      <c r="F39" s="248"/>
      <c r="G39" s="722" t="s">
        <v>1137</v>
      </c>
      <c r="H39" s="716"/>
      <c r="I39" s="716"/>
      <c r="J39" s="716"/>
      <c r="K39" s="716"/>
      <c r="L39" s="716"/>
      <c r="M39" s="716"/>
      <c r="N39" s="716"/>
      <c r="O39" s="248"/>
      <c r="P39" s="248"/>
      <c r="Q39" s="252"/>
      <c r="R39" s="251"/>
      <c r="S39" s="257">
        <f>SUM(S40:S43)</f>
        <v>174047192.98000002</v>
      </c>
      <c r="T39" s="248"/>
      <c r="U39" s="248"/>
      <c r="V39" s="252"/>
      <c r="W39" s="251"/>
      <c r="X39" s="257">
        <f>SUM(X40:X42)</f>
        <v>105083858.62</v>
      </c>
      <c r="Y39" s="249"/>
      <c r="Z39" s="248">
        <v>485244838.36000001</v>
      </c>
      <c r="AA39" s="465"/>
      <c r="AB39" s="248"/>
      <c r="AC39" s="124"/>
      <c r="AD39" s="124"/>
      <c r="AE39" s="124"/>
    </row>
    <row r="40" spans="2:31" ht="16.5">
      <c r="B40" s="247"/>
      <c r="C40" s="248"/>
      <c r="D40" s="248"/>
      <c r="E40" s="248"/>
      <c r="F40" s="248"/>
      <c r="G40" s="248"/>
      <c r="H40" s="721" t="s">
        <v>1138</v>
      </c>
      <c r="I40" s="716"/>
      <c r="J40" s="716"/>
      <c r="K40" s="716"/>
      <c r="L40" s="716"/>
      <c r="M40" s="716"/>
      <c r="N40" s="716"/>
      <c r="O40" s="716"/>
      <c r="P40" s="248"/>
      <c r="Q40" s="252"/>
      <c r="R40" s="255"/>
      <c r="S40" s="260">
        <f>+'2023'!G57</f>
        <v>122429284.91000001</v>
      </c>
      <c r="T40" s="248"/>
      <c r="U40" s="248"/>
      <c r="V40" s="252"/>
      <c r="W40" s="255"/>
      <c r="X40" s="260">
        <v>73633256</v>
      </c>
      <c r="Y40" s="249"/>
      <c r="Z40" s="248">
        <v>280386748.10000002</v>
      </c>
      <c r="AA40" s="465"/>
      <c r="AB40" s="248"/>
      <c r="AC40" s="124"/>
      <c r="AD40" s="124"/>
      <c r="AE40" s="124"/>
    </row>
    <row r="41" spans="2:31" ht="16.5">
      <c r="B41" s="247"/>
      <c r="C41" s="248"/>
      <c r="D41" s="248"/>
      <c r="E41" s="248"/>
      <c r="F41" s="248"/>
      <c r="G41" s="248"/>
      <c r="H41" s="721" t="s">
        <v>1139</v>
      </c>
      <c r="I41" s="716"/>
      <c r="J41" s="716"/>
      <c r="K41" s="716"/>
      <c r="L41" s="716"/>
      <c r="M41" s="716"/>
      <c r="N41" s="716"/>
      <c r="O41" s="716"/>
      <c r="P41" s="248"/>
      <c r="Q41" s="252"/>
      <c r="R41" s="255"/>
      <c r="S41" s="260">
        <f>+'2023'!G64</f>
        <v>11761456.26</v>
      </c>
      <c r="T41" s="248"/>
      <c r="U41" s="248"/>
      <c r="V41" s="252"/>
      <c r="W41" s="255"/>
      <c r="X41" s="705">
        <v>7323600.3200000003</v>
      </c>
      <c r="Y41" s="249"/>
      <c r="Z41" s="248">
        <v>89463414.880000025</v>
      </c>
      <c r="AA41" s="465"/>
      <c r="AB41" s="248"/>
      <c r="AC41" s="124"/>
      <c r="AD41" s="124"/>
      <c r="AE41" s="124"/>
    </row>
    <row r="42" spans="2:31" ht="16.5">
      <c r="B42" s="247"/>
      <c r="C42" s="248"/>
      <c r="D42" s="248"/>
      <c r="E42" s="248"/>
      <c r="F42" s="248"/>
      <c r="G42" s="248"/>
      <c r="H42" s="721" t="s">
        <v>1140</v>
      </c>
      <c r="I42" s="716"/>
      <c r="J42" s="716"/>
      <c r="K42" s="716"/>
      <c r="L42" s="716"/>
      <c r="M42" s="716"/>
      <c r="N42" s="716"/>
      <c r="O42" s="716"/>
      <c r="P42" s="248"/>
      <c r="Q42" s="252"/>
      <c r="R42" s="255"/>
      <c r="S42" s="260">
        <f>+'2023'!G74-S70</f>
        <v>39856451.810000002</v>
      </c>
      <c r="T42" s="248"/>
      <c r="U42" s="248"/>
      <c r="V42" s="252"/>
      <c r="W42" s="255"/>
      <c r="X42" s="260">
        <v>24127002.300000004</v>
      </c>
      <c r="Y42" s="249"/>
      <c r="Z42" s="248">
        <v>115394675.37999998</v>
      </c>
      <c r="AA42" s="465"/>
      <c r="AB42" s="248"/>
      <c r="AC42" s="124"/>
      <c r="AD42" s="124"/>
      <c r="AE42" s="124"/>
    </row>
    <row r="43" spans="2:31" ht="16.5">
      <c r="B43" s="24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52"/>
      <c r="R43" s="248"/>
      <c r="S43" s="248"/>
      <c r="T43" s="248"/>
      <c r="U43" s="248"/>
      <c r="V43" s="252"/>
      <c r="W43" s="248"/>
      <c r="X43" s="248"/>
      <c r="Y43" s="249"/>
      <c r="Z43" s="248"/>
      <c r="AA43" s="465"/>
      <c r="AB43" s="248"/>
      <c r="AC43" s="124"/>
      <c r="AD43" s="124"/>
      <c r="AE43" s="124"/>
    </row>
    <row r="44" spans="2:31" ht="16.5">
      <c r="B44" s="247"/>
      <c r="C44" s="248"/>
      <c r="D44" s="248"/>
      <c r="E44" s="248"/>
      <c r="F44" s="248"/>
      <c r="G44" s="722" t="s">
        <v>1141</v>
      </c>
      <c r="H44" s="716"/>
      <c r="I44" s="716"/>
      <c r="J44" s="716"/>
      <c r="K44" s="716"/>
      <c r="L44" s="716"/>
      <c r="M44" s="716"/>
      <c r="N44" s="716"/>
      <c r="O44" s="248"/>
      <c r="P44" s="248"/>
      <c r="Q44" s="252"/>
      <c r="R44" s="251"/>
      <c r="S44" s="257">
        <f>SUM(S46:S50)</f>
        <v>412273982.95999998</v>
      </c>
      <c r="T44" s="251"/>
      <c r="U44" s="251"/>
      <c r="V44" s="252"/>
      <c r="W44" s="251"/>
      <c r="X44" s="257">
        <f>SUM(X46:X50)</f>
        <v>145569956</v>
      </c>
      <c r="Y44" s="264"/>
      <c r="Z44" s="248">
        <v>317935410.79522264</v>
      </c>
      <c r="AA44" s="465"/>
      <c r="AB44" s="248"/>
      <c r="AC44" s="124"/>
      <c r="AD44" s="124"/>
      <c r="AE44" s="124"/>
    </row>
    <row r="45" spans="2:31" ht="16.5">
      <c r="B45" s="247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52"/>
      <c r="R45" s="248"/>
      <c r="S45" s="248"/>
      <c r="T45" s="248"/>
      <c r="U45" s="248"/>
      <c r="V45" s="248"/>
      <c r="W45" s="248"/>
      <c r="X45" s="248"/>
      <c r="Y45" s="249"/>
      <c r="Z45" s="248"/>
      <c r="AA45" s="465"/>
      <c r="AB45" s="248"/>
      <c r="AC45" s="124"/>
      <c r="AD45" s="124"/>
      <c r="AE45" s="124"/>
    </row>
    <row r="46" spans="2:31" ht="16.5">
      <c r="B46" s="247"/>
      <c r="C46" s="248"/>
      <c r="D46" s="248"/>
      <c r="E46" s="248"/>
      <c r="F46" s="248"/>
      <c r="G46" s="248"/>
      <c r="H46" s="721" t="s">
        <v>1142</v>
      </c>
      <c r="I46" s="716"/>
      <c r="J46" s="716"/>
      <c r="K46" s="716"/>
      <c r="L46" s="716"/>
      <c r="M46" s="716"/>
      <c r="N46" s="716"/>
      <c r="O46" s="716"/>
      <c r="P46" s="248"/>
      <c r="Q46" s="252"/>
      <c r="R46" s="255"/>
      <c r="S46" s="265">
        <f>+'2023'!G85</f>
        <v>412273982.95999998</v>
      </c>
      <c r="T46" s="254"/>
      <c r="U46" s="254"/>
      <c r="V46" s="266"/>
      <c r="W46" s="256"/>
      <c r="X46" s="267">
        <v>145569956</v>
      </c>
      <c r="Y46" s="249"/>
      <c r="Z46" s="248">
        <v>317935410.79522264</v>
      </c>
      <c r="AA46" s="465"/>
      <c r="AB46" s="248"/>
      <c r="AC46" s="124"/>
      <c r="AD46" s="124"/>
      <c r="AE46" s="124"/>
    </row>
    <row r="47" spans="2:31" ht="16.5">
      <c r="B47" s="247"/>
      <c r="C47" s="248"/>
      <c r="D47" s="248"/>
      <c r="E47" s="248"/>
      <c r="F47" s="248"/>
      <c r="G47" s="248"/>
      <c r="H47" s="721" t="s">
        <v>1143</v>
      </c>
      <c r="I47" s="716"/>
      <c r="J47" s="716"/>
      <c r="K47" s="716"/>
      <c r="L47" s="716"/>
      <c r="M47" s="716"/>
      <c r="N47" s="716"/>
      <c r="O47" s="716"/>
      <c r="P47" s="248"/>
      <c r="Q47" s="252"/>
      <c r="R47" s="255"/>
      <c r="S47" s="256">
        <v>0</v>
      </c>
      <c r="T47" s="254"/>
      <c r="U47" s="254"/>
      <c r="V47" s="266"/>
      <c r="W47" s="256"/>
      <c r="X47" s="256">
        <v>0</v>
      </c>
      <c r="Y47" s="249"/>
      <c r="Z47" s="248"/>
      <c r="AA47" s="465"/>
      <c r="AB47" s="248"/>
      <c r="AC47" s="124"/>
      <c r="AD47" s="124"/>
      <c r="AE47" s="124"/>
    </row>
    <row r="48" spans="2:31" ht="16.5">
      <c r="B48" s="247"/>
      <c r="C48" s="248"/>
      <c r="D48" s="248"/>
      <c r="E48" s="248"/>
      <c r="F48" s="248"/>
      <c r="G48" s="248"/>
      <c r="H48" s="721" t="s">
        <v>1144</v>
      </c>
      <c r="I48" s="716"/>
      <c r="J48" s="716"/>
      <c r="K48" s="716"/>
      <c r="L48" s="716"/>
      <c r="M48" s="716"/>
      <c r="N48" s="716"/>
      <c r="O48" s="716"/>
      <c r="P48" s="248"/>
      <c r="Q48" s="252"/>
      <c r="R48" s="255"/>
      <c r="S48" s="256">
        <v>0</v>
      </c>
      <c r="T48" s="254"/>
      <c r="U48" s="254"/>
      <c r="V48" s="266"/>
      <c r="W48" s="256"/>
      <c r="X48" s="256">
        <v>0</v>
      </c>
      <c r="Y48" s="249"/>
      <c r="Z48" s="248"/>
      <c r="AA48" s="465"/>
      <c r="AB48" s="248"/>
      <c r="AC48" s="124"/>
      <c r="AD48" s="124"/>
      <c r="AE48" s="124"/>
    </row>
    <row r="49" spans="2:31" ht="16.5">
      <c r="B49" s="247"/>
      <c r="C49" s="248"/>
      <c r="D49" s="248"/>
      <c r="E49" s="248"/>
      <c r="F49" s="248"/>
      <c r="G49" s="248"/>
      <c r="H49" s="721" t="s">
        <v>160</v>
      </c>
      <c r="I49" s="716"/>
      <c r="J49" s="716"/>
      <c r="K49" s="716"/>
      <c r="L49" s="716"/>
      <c r="M49" s="716"/>
      <c r="N49" s="716"/>
      <c r="O49" s="716"/>
      <c r="P49" s="248"/>
      <c r="Q49" s="252"/>
      <c r="R49" s="255"/>
      <c r="S49" s="260">
        <v>0</v>
      </c>
      <c r="T49" s="248"/>
      <c r="U49" s="248"/>
      <c r="V49" s="252"/>
      <c r="W49" s="255"/>
      <c r="X49" s="260">
        <v>0</v>
      </c>
      <c r="Y49" s="249"/>
      <c r="Z49" s="248"/>
      <c r="AA49" s="465"/>
      <c r="AB49" s="248"/>
      <c r="AC49" s="124"/>
      <c r="AD49" s="124"/>
      <c r="AE49" s="124"/>
    </row>
    <row r="50" spans="2:31" ht="16.5">
      <c r="B50" s="247"/>
      <c r="C50" s="248"/>
      <c r="D50" s="248"/>
      <c r="E50" s="248"/>
      <c r="F50" s="248"/>
      <c r="G50" s="248"/>
      <c r="H50" s="721" t="s">
        <v>1145</v>
      </c>
      <c r="I50" s="716"/>
      <c r="J50" s="716"/>
      <c r="K50" s="716"/>
      <c r="L50" s="716"/>
      <c r="M50" s="716"/>
      <c r="N50" s="716"/>
      <c r="O50" s="716"/>
      <c r="P50" s="248"/>
      <c r="Q50" s="252"/>
      <c r="R50" s="255"/>
      <c r="S50" s="268">
        <v>0</v>
      </c>
      <c r="T50" s="248"/>
      <c r="U50" s="248"/>
      <c r="V50" s="252"/>
      <c r="W50" s="255"/>
      <c r="X50" s="256">
        <v>0</v>
      </c>
      <c r="Y50" s="249"/>
      <c r="Z50" s="248"/>
      <c r="AA50" s="465"/>
      <c r="AB50" s="248"/>
      <c r="AC50" s="124"/>
      <c r="AD50" s="124"/>
      <c r="AE50" s="124"/>
    </row>
    <row r="51" spans="2:31" ht="16.5">
      <c r="B51" s="247"/>
      <c r="C51" s="248"/>
      <c r="D51" s="248"/>
      <c r="E51" s="248"/>
      <c r="F51" s="248"/>
      <c r="G51" s="248"/>
      <c r="H51" s="721" t="s">
        <v>1146</v>
      </c>
      <c r="I51" s="716"/>
      <c r="J51" s="716"/>
      <c r="K51" s="716"/>
      <c r="L51" s="716"/>
      <c r="M51" s="716"/>
      <c r="N51" s="716"/>
      <c r="O51" s="716"/>
      <c r="P51" s="248"/>
      <c r="Q51" s="252"/>
      <c r="R51" s="255"/>
      <c r="S51" s="268">
        <v>0</v>
      </c>
      <c r="T51" s="248"/>
      <c r="U51" s="248"/>
      <c r="V51" s="252"/>
      <c r="W51" s="255"/>
      <c r="X51" s="256">
        <v>0</v>
      </c>
      <c r="Y51" s="249"/>
      <c r="Z51" s="248"/>
      <c r="AA51" s="465"/>
      <c r="AB51" s="248"/>
      <c r="AC51" s="124"/>
      <c r="AD51" s="124"/>
      <c r="AE51" s="124"/>
    </row>
    <row r="52" spans="2:31" ht="16.5">
      <c r="B52" s="247"/>
      <c r="C52" s="248"/>
      <c r="D52" s="248"/>
      <c r="E52" s="248"/>
      <c r="F52" s="248"/>
      <c r="G52" s="248"/>
      <c r="H52" s="721" t="s">
        <v>1147</v>
      </c>
      <c r="I52" s="716"/>
      <c r="J52" s="716"/>
      <c r="K52" s="716"/>
      <c r="L52" s="716"/>
      <c r="M52" s="716"/>
      <c r="N52" s="716"/>
      <c r="O52" s="716"/>
      <c r="P52" s="248"/>
      <c r="Q52" s="252"/>
      <c r="R52" s="255"/>
      <c r="S52" s="268">
        <v>0</v>
      </c>
      <c r="T52" s="248"/>
      <c r="U52" s="248"/>
      <c r="V52" s="252"/>
      <c r="W52" s="255"/>
      <c r="X52" s="256">
        <v>0</v>
      </c>
      <c r="Y52" s="249"/>
      <c r="Z52" s="248"/>
      <c r="AA52" s="465"/>
      <c r="AB52" s="248"/>
      <c r="AC52" s="124"/>
      <c r="AD52" s="124"/>
      <c r="AE52" s="124"/>
    </row>
    <row r="53" spans="2:31" ht="16.5">
      <c r="B53" s="247"/>
      <c r="C53" s="248"/>
      <c r="D53" s="248"/>
      <c r="E53" s="248"/>
      <c r="F53" s="248"/>
      <c r="G53" s="248"/>
      <c r="H53" s="721" t="s">
        <v>1148</v>
      </c>
      <c r="I53" s="716"/>
      <c r="J53" s="716"/>
      <c r="K53" s="716"/>
      <c r="L53" s="716"/>
      <c r="M53" s="716"/>
      <c r="N53" s="716"/>
      <c r="O53" s="716"/>
      <c r="P53" s="248"/>
      <c r="Q53" s="252"/>
      <c r="R53" s="255"/>
      <c r="S53" s="268">
        <v>0</v>
      </c>
      <c r="T53" s="248"/>
      <c r="U53" s="248"/>
      <c r="V53" s="252"/>
      <c r="W53" s="255"/>
      <c r="X53" s="256">
        <v>0</v>
      </c>
      <c r="Y53" s="249"/>
      <c r="Z53" s="248"/>
      <c r="AA53" s="465"/>
      <c r="AB53" s="248"/>
      <c r="AC53" s="124"/>
      <c r="AD53" s="124"/>
      <c r="AE53" s="124"/>
    </row>
    <row r="54" spans="2:31" ht="16.5">
      <c r="B54" s="247"/>
      <c r="C54" s="248"/>
      <c r="D54" s="248"/>
      <c r="E54" s="248"/>
      <c r="F54" s="248"/>
      <c r="G54" s="248"/>
      <c r="H54" s="721" t="s">
        <v>1149</v>
      </c>
      <c r="I54" s="716"/>
      <c r="J54" s="716"/>
      <c r="K54" s="716"/>
      <c r="L54" s="716"/>
      <c r="M54" s="716"/>
      <c r="N54" s="716"/>
      <c r="O54" s="716"/>
      <c r="P54" s="248"/>
      <c r="Q54" s="252"/>
      <c r="R54" s="255"/>
      <c r="S54" s="268">
        <v>0</v>
      </c>
      <c r="T54" s="248"/>
      <c r="U54" s="248"/>
      <c r="V54" s="252"/>
      <c r="W54" s="255"/>
      <c r="X54" s="256">
        <v>0</v>
      </c>
      <c r="Y54" s="249"/>
      <c r="Z54" s="248"/>
      <c r="AA54" s="465"/>
      <c r="AB54" s="248"/>
      <c r="AC54" s="124"/>
      <c r="AD54" s="124"/>
      <c r="AE54" s="124"/>
    </row>
    <row r="55" spans="2:31" ht="16.5">
      <c r="B55" s="247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52"/>
      <c r="R55" s="248"/>
      <c r="S55" s="248"/>
      <c r="T55" s="248"/>
      <c r="U55" s="248"/>
      <c r="V55" s="252"/>
      <c r="W55" s="248"/>
      <c r="X55" s="254"/>
      <c r="Y55" s="249"/>
      <c r="Z55" s="248"/>
      <c r="AA55" s="465"/>
      <c r="AB55" s="248"/>
      <c r="AC55" s="124"/>
      <c r="AD55" s="124"/>
      <c r="AE55" s="124"/>
    </row>
    <row r="56" spans="2:31" ht="16.5">
      <c r="B56" s="247"/>
      <c r="C56" s="248"/>
      <c r="D56" s="248"/>
      <c r="E56" s="248"/>
      <c r="F56" s="248"/>
      <c r="G56" s="722" t="s">
        <v>1150</v>
      </c>
      <c r="H56" s="716"/>
      <c r="I56" s="716"/>
      <c r="J56" s="716"/>
      <c r="K56" s="716"/>
      <c r="L56" s="716"/>
      <c r="M56" s="716"/>
      <c r="N56" s="716"/>
      <c r="O56" s="248"/>
      <c r="P56" s="248"/>
      <c r="Q56" s="252"/>
      <c r="R56" s="251"/>
      <c r="S56" s="257">
        <f>SUM(R57:S60)</f>
        <v>0</v>
      </c>
      <c r="T56" s="251"/>
      <c r="U56" s="251"/>
      <c r="V56" s="252"/>
      <c r="W56" s="251"/>
      <c r="X56" s="250">
        <f>SUM(W57:X60)</f>
        <v>0</v>
      </c>
      <c r="Y56" s="249"/>
      <c r="Z56" s="248"/>
      <c r="AA56" s="465"/>
      <c r="AB56" s="248"/>
      <c r="AC56" s="124"/>
      <c r="AD56" s="124"/>
      <c r="AE56" s="124"/>
    </row>
    <row r="57" spans="2:31" ht="16.5">
      <c r="B57" s="247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52"/>
      <c r="R57" s="248"/>
      <c r="S57" s="248"/>
      <c r="T57" s="248"/>
      <c r="U57" s="248"/>
      <c r="V57" s="252"/>
      <c r="W57" s="248"/>
      <c r="X57" s="254"/>
      <c r="Y57" s="249"/>
      <c r="Z57" s="248"/>
      <c r="AA57" s="465"/>
      <c r="AB57" s="248"/>
      <c r="AC57" s="124"/>
      <c r="AD57" s="124"/>
      <c r="AE57" s="124"/>
    </row>
    <row r="58" spans="2:31" ht="16.5">
      <c r="B58" s="247"/>
      <c r="C58" s="248"/>
      <c r="D58" s="248"/>
      <c r="E58" s="248"/>
      <c r="F58" s="248"/>
      <c r="G58" s="248"/>
      <c r="H58" s="721" t="s">
        <v>1151</v>
      </c>
      <c r="I58" s="716"/>
      <c r="J58" s="716"/>
      <c r="K58" s="716"/>
      <c r="L58" s="716"/>
      <c r="M58" s="716"/>
      <c r="N58" s="716"/>
      <c r="O58" s="716"/>
      <c r="P58" s="248"/>
      <c r="Q58" s="252"/>
      <c r="R58" s="255"/>
      <c r="S58" s="256">
        <v>0</v>
      </c>
      <c r="T58" s="248"/>
      <c r="U58" s="248"/>
      <c r="V58" s="252"/>
      <c r="W58" s="255"/>
      <c r="X58" s="256">
        <v>0</v>
      </c>
      <c r="Y58" s="249"/>
      <c r="Z58" s="248"/>
      <c r="AA58" s="465"/>
      <c r="AB58" s="248"/>
      <c r="AC58" s="124"/>
      <c r="AD58" s="124"/>
      <c r="AE58" s="124"/>
    </row>
    <row r="59" spans="2:31" ht="16.5">
      <c r="B59" s="247"/>
      <c r="C59" s="248"/>
      <c r="D59" s="248"/>
      <c r="E59" s="248"/>
      <c r="F59" s="248"/>
      <c r="G59" s="248"/>
      <c r="H59" s="721" t="s">
        <v>1152</v>
      </c>
      <c r="I59" s="716"/>
      <c r="J59" s="716"/>
      <c r="K59" s="716"/>
      <c r="L59" s="716"/>
      <c r="M59" s="716"/>
      <c r="N59" s="716"/>
      <c r="O59" s="716"/>
      <c r="P59" s="248"/>
      <c r="Q59" s="252"/>
      <c r="R59" s="255"/>
      <c r="S59" s="260">
        <v>0</v>
      </c>
      <c r="T59" s="248"/>
      <c r="U59" s="248"/>
      <c r="V59" s="252"/>
      <c r="W59" s="255"/>
      <c r="X59" s="256">
        <v>0</v>
      </c>
      <c r="Y59" s="249"/>
      <c r="Z59" s="248"/>
      <c r="AA59" s="465"/>
      <c r="AB59" s="248"/>
      <c r="AC59" s="124"/>
      <c r="AD59" s="124"/>
      <c r="AE59" s="124"/>
    </row>
    <row r="60" spans="2:31" ht="16.5">
      <c r="B60" s="247"/>
      <c r="C60" s="248"/>
      <c r="D60" s="248"/>
      <c r="E60" s="248"/>
      <c r="F60" s="248"/>
      <c r="G60" s="248"/>
      <c r="H60" s="721" t="s">
        <v>1153</v>
      </c>
      <c r="I60" s="716"/>
      <c r="J60" s="716"/>
      <c r="K60" s="716"/>
      <c r="L60" s="716"/>
      <c r="M60" s="716"/>
      <c r="N60" s="716"/>
      <c r="O60" s="716"/>
      <c r="P60" s="248"/>
      <c r="Q60" s="252"/>
      <c r="R60" s="255"/>
      <c r="S60" s="256">
        <v>0</v>
      </c>
      <c r="T60" s="248"/>
      <c r="U60" s="248"/>
      <c r="V60" s="252"/>
      <c r="W60" s="255"/>
      <c r="X60" s="256">
        <v>0</v>
      </c>
      <c r="Y60" s="249"/>
      <c r="Z60" s="248"/>
      <c r="AA60" s="465"/>
      <c r="AB60" s="248"/>
      <c r="AC60" s="124"/>
      <c r="AD60" s="124"/>
      <c r="AE60" s="124"/>
    </row>
    <row r="61" spans="2:31" ht="16.5">
      <c r="B61" s="247"/>
      <c r="C61" s="248"/>
      <c r="D61" s="248"/>
      <c r="E61" s="248"/>
      <c r="F61" s="248"/>
      <c r="G61" s="722" t="s">
        <v>1154</v>
      </c>
      <c r="H61" s="716"/>
      <c r="I61" s="716"/>
      <c r="J61" s="716"/>
      <c r="K61" s="716"/>
      <c r="L61" s="716"/>
      <c r="M61" s="716"/>
      <c r="N61" s="248"/>
      <c r="O61" s="248"/>
      <c r="P61" s="248"/>
      <c r="Q61" s="252"/>
      <c r="R61" s="251"/>
      <c r="S61" s="250">
        <f>SUM(R62:S67)</f>
        <v>0</v>
      </c>
      <c r="T61" s="251"/>
      <c r="U61" s="251"/>
      <c r="V61" s="252"/>
      <c r="W61" s="251"/>
      <c r="X61" s="250">
        <f>SUM(W62:X67)</f>
        <v>0</v>
      </c>
      <c r="Y61" s="249"/>
      <c r="Z61" s="248"/>
      <c r="AA61" s="465"/>
      <c r="AB61" s="248"/>
      <c r="AC61" s="124"/>
      <c r="AD61" s="124"/>
      <c r="AE61" s="124"/>
    </row>
    <row r="62" spans="2:31" ht="16.5">
      <c r="B62" s="247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52"/>
      <c r="R62" s="248"/>
      <c r="S62" s="254"/>
      <c r="T62" s="248"/>
      <c r="U62" s="248"/>
      <c r="V62" s="252"/>
      <c r="W62" s="248"/>
      <c r="X62" s="254"/>
      <c r="Y62" s="249"/>
      <c r="Z62" s="248"/>
      <c r="AA62" s="465"/>
      <c r="AB62" s="248"/>
      <c r="AC62" s="124"/>
      <c r="AD62" s="124"/>
      <c r="AE62" s="124"/>
    </row>
    <row r="63" spans="2:31" ht="16.5">
      <c r="B63" s="247"/>
      <c r="C63" s="248"/>
      <c r="D63" s="248"/>
      <c r="E63" s="248"/>
      <c r="F63" s="248"/>
      <c r="G63" s="248"/>
      <c r="H63" s="721" t="s">
        <v>1155</v>
      </c>
      <c r="I63" s="716"/>
      <c r="J63" s="716"/>
      <c r="K63" s="716"/>
      <c r="L63" s="716"/>
      <c r="M63" s="716"/>
      <c r="N63" s="716"/>
      <c r="O63" s="716"/>
      <c r="P63" s="248"/>
      <c r="Q63" s="252"/>
      <c r="R63" s="255"/>
      <c r="S63" s="256">
        <v>0</v>
      </c>
      <c r="T63" s="248"/>
      <c r="U63" s="248"/>
      <c r="V63" s="252"/>
      <c r="W63" s="255"/>
      <c r="X63" s="256">
        <v>0</v>
      </c>
      <c r="Y63" s="249"/>
      <c r="Z63" s="248"/>
      <c r="AA63" s="465"/>
      <c r="AB63" s="248"/>
      <c r="AC63" s="124"/>
      <c r="AD63" s="124"/>
      <c r="AE63" s="124"/>
    </row>
    <row r="64" spans="2:31" ht="16.5">
      <c r="B64" s="247"/>
      <c r="C64" s="248"/>
      <c r="D64" s="248"/>
      <c r="E64" s="248"/>
      <c r="F64" s="248"/>
      <c r="G64" s="248"/>
      <c r="H64" s="721" t="s">
        <v>1156</v>
      </c>
      <c r="I64" s="716"/>
      <c r="J64" s="716"/>
      <c r="K64" s="716"/>
      <c r="L64" s="716"/>
      <c r="M64" s="716"/>
      <c r="N64" s="716"/>
      <c r="O64" s="716"/>
      <c r="P64" s="248"/>
      <c r="Q64" s="252"/>
      <c r="R64" s="255"/>
      <c r="S64" s="256">
        <v>0</v>
      </c>
      <c r="T64" s="248"/>
      <c r="U64" s="248"/>
      <c r="V64" s="252"/>
      <c r="W64" s="255"/>
      <c r="X64" s="256">
        <v>0</v>
      </c>
      <c r="Y64" s="249"/>
      <c r="Z64" s="248"/>
      <c r="AA64" s="465"/>
      <c r="AB64" s="248"/>
      <c r="AC64" s="124"/>
      <c r="AD64" s="124"/>
      <c r="AE64" s="124"/>
    </row>
    <row r="65" spans="2:31" ht="16.5">
      <c r="B65" s="247"/>
      <c r="C65" s="248"/>
      <c r="D65" s="248"/>
      <c r="E65" s="248"/>
      <c r="F65" s="248"/>
      <c r="G65" s="248"/>
      <c r="H65" s="721" t="s">
        <v>1157</v>
      </c>
      <c r="I65" s="716"/>
      <c r="J65" s="716"/>
      <c r="K65" s="716"/>
      <c r="L65" s="716"/>
      <c r="M65" s="716"/>
      <c r="N65" s="716"/>
      <c r="O65" s="716"/>
      <c r="P65" s="248"/>
      <c r="Q65" s="252"/>
      <c r="R65" s="255"/>
      <c r="S65" s="256">
        <v>0</v>
      </c>
      <c r="T65" s="248"/>
      <c r="U65" s="248"/>
      <c r="V65" s="252"/>
      <c r="W65" s="255"/>
      <c r="X65" s="256">
        <v>0</v>
      </c>
      <c r="Y65" s="249"/>
      <c r="Z65" s="248"/>
      <c r="AA65" s="465"/>
      <c r="AB65" s="248"/>
      <c r="AC65" s="124"/>
      <c r="AD65" s="124"/>
      <c r="AE65" s="124"/>
    </row>
    <row r="66" spans="2:31" ht="16.5">
      <c r="B66" s="247"/>
      <c r="C66" s="248"/>
      <c r="D66" s="248"/>
      <c r="E66" s="248"/>
      <c r="F66" s="248"/>
      <c r="G66" s="248"/>
      <c r="H66" s="721" t="s">
        <v>1158</v>
      </c>
      <c r="I66" s="716"/>
      <c r="J66" s="716"/>
      <c r="K66" s="716"/>
      <c r="L66" s="716"/>
      <c r="M66" s="716"/>
      <c r="N66" s="716"/>
      <c r="O66" s="716"/>
      <c r="P66" s="248"/>
      <c r="Q66" s="252"/>
      <c r="R66" s="255"/>
      <c r="S66" s="256">
        <v>0</v>
      </c>
      <c r="T66" s="248"/>
      <c r="U66" s="248"/>
      <c r="V66" s="252"/>
      <c r="W66" s="255"/>
      <c r="X66" s="256">
        <v>0</v>
      </c>
      <c r="Y66" s="249"/>
      <c r="Z66" s="248"/>
      <c r="AA66" s="465"/>
      <c r="AB66" s="248"/>
      <c r="AC66" s="124"/>
      <c r="AD66" s="124"/>
      <c r="AE66" s="124"/>
    </row>
    <row r="67" spans="2:31" ht="16.5">
      <c r="B67" s="247"/>
      <c r="C67" s="248"/>
      <c r="D67" s="248"/>
      <c r="E67" s="248"/>
      <c r="F67" s="248"/>
      <c r="G67" s="248"/>
      <c r="H67" s="721" t="s">
        <v>1159</v>
      </c>
      <c r="I67" s="716"/>
      <c r="J67" s="716"/>
      <c r="K67" s="716"/>
      <c r="L67" s="716"/>
      <c r="M67" s="716"/>
      <c r="N67" s="716"/>
      <c r="O67" s="716"/>
      <c r="P67" s="248"/>
      <c r="Q67" s="252"/>
      <c r="R67" s="255"/>
      <c r="S67" s="256">
        <v>0</v>
      </c>
      <c r="T67" s="248"/>
      <c r="U67" s="248"/>
      <c r="V67" s="252"/>
      <c r="W67" s="255"/>
      <c r="X67" s="256">
        <v>0</v>
      </c>
      <c r="Y67" s="249"/>
      <c r="Z67" s="248"/>
      <c r="AA67" s="465"/>
      <c r="AB67" s="248"/>
      <c r="AC67" s="124"/>
      <c r="AD67" s="124"/>
      <c r="AE67" s="124"/>
    </row>
    <row r="68" spans="2:31" ht="16.5">
      <c r="B68" s="247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52"/>
      <c r="R68" s="248"/>
      <c r="S68" s="254"/>
      <c r="T68" s="248"/>
      <c r="U68" s="248"/>
      <c r="V68" s="252"/>
      <c r="W68" s="248"/>
      <c r="X68" s="254"/>
      <c r="Y68" s="249"/>
      <c r="Z68" s="248"/>
      <c r="AA68" s="465"/>
      <c r="AB68" s="248"/>
      <c r="AC68" s="124"/>
      <c r="AD68" s="124"/>
      <c r="AE68" s="124"/>
    </row>
    <row r="69" spans="2:31" ht="16.5">
      <c r="B69" s="247"/>
      <c r="C69" s="248"/>
      <c r="D69" s="248"/>
      <c r="E69" s="248"/>
      <c r="F69" s="248"/>
      <c r="G69" s="722" t="s">
        <v>1160</v>
      </c>
      <c r="H69" s="716"/>
      <c r="I69" s="716"/>
      <c r="J69" s="716"/>
      <c r="K69" s="716"/>
      <c r="L69" s="716"/>
      <c r="M69" s="716"/>
      <c r="N69" s="716"/>
      <c r="O69" s="248"/>
      <c r="P69" s="248"/>
      <c r="Q69" s="252"/>
      <c r="R69" s="251"/>
      <c r="S69" s="269">
        <f>+S70</f>
        <v>0</v>
      </c>
      <c r="T69" s="251"/>
      <c r="U69" s="251"/>
      <c r="V69" s="252"/>
      <c r="W69" s="251"/>
      <c r="X69" s="269">
        <f>SUM(W70:X75)</f>
        <v>42508712</v>
      </c>
      <c r="Y69" s="249"/>
      <c r="Z69" s="248"/>
      <c r="AA69" s="465"/>
      <c r="AB69" s="248"/>
      <c r="AC69" s="124"/>
      <c r="AD69" s="124"/>
      <c r="AE69" s="124"/>
    </row>
    <row r="70" spans="2:31" ht="16.5">
      <c r="B70" s="247"/>
      <c r="C70" s="248"/>
      <c r="D70" s="248"/>
      <c r="E70" s="248"/>
      <c r="F70" s="248"/>
      <c r="G70" s="248"/>
      <c r="H70" s="721" t="s">
        <v>1161</v>
      </c>
      <c r="I70" s="716"/>
      <c r="J70" s="716"/>
      <c r="K70" s="716"/>
      <c r="L70" s="716"/>
      <c r="M70" s="716"/>
      <c r="N70" s="716"/>
      <c r="O70" s="716"/>
      <c r="P70" s="248"/>
      <c r="Q70" s="252"/>
      <c r="R70" s="255"/>
      <c r="S70" s="270">
        <f>+'2023'!G84</f>
        <v>0</v>
      </c>
      <c r="T70" s="248"/>
      <c r="U70" s="248"/>
      <c r="V70" s="252"/>
      <c r="W70" s="255"/>
      <c r="X70" s="265">
        <v>42508712</v>
      </c>
      <c r="Y70" s="249"/>
      <c r="Z70" s="248"/>
      <c r="AA70" s="465"/>
      <c r="AB70" s="248"/>
      <c r="AC70" s="124"/>
      <c r="AD70" s="124"/>
      <c r="AE70" s="124"/>
    </row>
    <row r="71" spans="2:31" ht="16.5">
      <c r="B71" s="247"/>
      <c r="C71" s="248"/>
      <c r="D71" s="248"/>
      <c r="E71" s="248"/>
      <c r="F71" s="248"/>
      <c r="G71" s="248"/>
      <c r="H71" s="721" t="s">
        <v>1162</v>
      </c>
      <c r="I71" s="716"/>
      <c r="J71" s="716"/>
      <c r="K71" s="716"/>
      <c r="L71" s="716"/>
      <c r="M71" s="716"/>
      <c r="N71" s="716"/>
      <c r="O71" s="716"/>
      <c r="P71" s="248"/>
      <c r="Q71" s="252"/>
      <c r="R71" s="255"/>
      <c r="S71" s="256">
        <v>0</v>
      </c>
      <c r="T71" s="248"/>
      <c r="U71" s="248"/>
      <c r="V71" s="252"/>
      <c r="W71" s="255"/>
      <c r="X71" s="256">
        <v>0</v>
      </c>
      <c r="Y71" s="249"/>
      <c r="Z71" s="248"/>
      <c r="AA71" s="465"/>
      <c r="AB71" s="248"/>
      <c r="AC71" s="124"/>
      <c r="AD71" s="124"/>
      <c r="AE71" s="124"/>
    </row>
    <row r="72" spans="2:31" ht="16.5">
      <c r="B72" s="247"/>
      <c r="C72" s="248"/>
      <c r="D72" s="248"/>
      <c r="E72" s="248"/>
      <c r="F72" s="248"/>
      <c r="G72" s="248"/>
      <c r="H72" s="721" t="s">
        <v>1163</v>
      </c>
      <c r="I72" s="716"/>
      <c r="J72" s="716"/>
      <c r="K72" s="716"/>
      <c r="L72" s="716"/>
      <c r="M72" s="716"/>
      <c r="N72" s="716"/>
      <c r="O72" s="716"/>
      <c r="P72" s="248"/>
      <c r="Q72" s="252"/>
      <c r="R72" s="255"/>
      <c r="S72" s="256">
        <v>0</v>
      </c>
      <c r="T72" s="248"/>
      <c r="U72" s="248"/>
      <c r="V72" s="252"/>
      <c r="W72" s="255"/>
      <c r="X72" s="256">
        <v>0</v>
      </c>
      <c r="Y72" s="249"/>
      <c r="Z72" s="248"/>
      <c r="AA72" s="465"/>
      <c r="AB72" s="248"/>
      <c r="AC72" s="124"/>
      <c r="AD72" s="124"/>
      <c r="AE72" s="124"/>
    </row>
    <row r="73" spans="2:31" ht="16.5">
      <c r="B73" s="247"/>
      <c r="C73" s="248"/>
      <c r="D73" s="248"/>
      <c r="E73" s="248"/>
      <c r="F73" s="248"/>
      <c r="G73" s="248"/>
      <c r="H73" s="721" t="s">
        <v>1164</v>
      </c>
      <c r="I73" s="716"/>
      <c r="J73" s="716"/>
      <c r="K73" s="716"/>
      <c r="L73" s="716"/>
      <c r="M73" s="716"/>
      <c r="N73" s="716"/>
      <c r="O73" s="716"/>
      <c r="P73" s="248"/>
      <c r="Q73" s="252"/>
      <c r="R73" s="255"/>
      <c r="S73" s="256">
        <v>0</v>
      </c>
      <c r="T73" s="248"/>
      <c r="U73" s="248"/>
      <c r="V73" s="252"/>
      <c r="W73" s="255"/>
      <c r="X73" s="256">
        <v>0</v>
      </c>
      <c r="Y73" s="249"/>
      <c r="Z73" s="248"/>
      <c r="AA73" s="465"/>
      <c r="AB73" s="248"/>
      <c r="AC73" s="124"/>
      <c r="AD73" s="124"/>
      <c r="AE73" s="124"/>
    </row>
    <row r="74" spans="2:31" ht="16.5">
      <c r="B74" s="247"/>
      <c r="C74" s="248"/>
      <c r="D74" s="248"/>
      <c r="E74" s="248"/>
      <c r="F74" s="248"/>
      <c r="G74" s="248"/>
      <c r="H74" s="721" t="s">
        <v>1165</v>
      </c>
      <c r="I74" s="716"/>
      <c r="J74" s="716"/>
      <c r="K74" s="716"/>
      <c r="L74" s="716"/>
      <c r="M74" s="716"/>
      <c r="N74" s="716"/>
      <c r="O74" s="716"/>
      <c r="P74" s="248"/>
      <c r="Q74" s="252"/>
      <c r="R74" s="255"/>
      <c r="S74" s="256">
        <v>0</v>
      </c>
      <c r="T74" s="248"/>
      <c r="U74" s="248"/>
      <c r="V74" s="252"/>
      <c r="W74" s="255"/>
      <c r="X74" s="256">
        <v>0</v>
      </c>
      <c r="Y74" s="249"/>
      <c r="Z74" s="248"/>
      <c r="AA74" s="465"/>
      <c r="AB74" s="248"/>
      <c r="AC74" s="124"/>
      <c r="AD74" s="124"/>
      <c r="AE74" s="124"/>
    </row>
    <row r="75" spans="2:31" ht="16.5">
      <c r="B75" s="247"/>
      <c r="C75" s="248"/>
      <c r="D75" s="248"/>
      <c r="E75" s="248"/>
      <c r="F75" s="248"/>
      <c r="G75" s="248"/>
      <c r="H75" s="721" t="s">
        <v>1166</v>
      </c>
      <c r="I75" s="716"/>
      <c r="J75" s="716"/>
      <c r="K75" s="716"/>
      <c r="L75" s="716"/>
      <c r="M75" s="716"/>
      <c r="N75" s="716"/>
      <c r="O75" s="716"/>
      <c r="P75" s="248"/>
      <c r="Q75" s="252"/>
      <c r="R75" s="255"/>
      <c r="S75" s="270">
        <v>0</v>
      </c>
      <c r="T75" s="248"/>
      <c r="U75" s="248"/>
      <c r="V75" s="252"/>
      <c r="W75" s="255"/>
      <c r="X75" s="256">
        <v>0</v>
      </c>
      <c r="Y75" s="249"/>
      <c r="Z75" s="248"/>
      <c r="AA75" s="465"/>
      <c r="AB75" s="248"/>
      <c r="AC75" s="124"/>
      <c r="AD75" s="124"/>
      <c r="AE75" s="124"/>
    </row>
    <row r="76" spans="2:31" ht="16.5">
      <c r="B76" s="247"/>
      <c r="C76" s="248"/>
      <c r="D76" s="248"/>
      <c r="E76" s="248"/>
      <c r="F76" s="248"/>
      <c r="G76" s="722" t="s">
        <v>1167</v>
      </c>
      <c r="H76" s="716"/>
      <c r="I76" s="716"/>
      <c r="J76" s="716"/>
      <c r="K76" s="716"/>
      <c r="L76" s="716"/>
      <c r="M76" s="716"/>
      <c r="N76" s="716"/>
      <c r="O76" s="248"/>
      <c r="P76" s="248"/>
      <c r="Q76" s="252"/>
      <c r="R76" s="251"/>
      <c r="S76" s="250">
        <f>SUM(S77)</f>
        <v>0</v>
      </c>
      <c r="T76" s="271"/>
      <c r="U76" s="251"/>
      <c r="V76" s="252"/>
      <c r="W76" s="251"/>
      <c r="X76" s="250">
        <f>SUM(X77)</f>
        <v>0</v>
      </c>
      <c r="Y76" s="249"/>
      <c r="Z76" s="248"/>
      <c r="AA76" s="465"/>
      <c r="AB76" s="248"/>
      <c r="AC76" s="124"/>
      <c r="AD76" s="124"/>
      <c r="AE76" s="124"/>
    </row>
    <row r="77" spans="2:31" ht="16.5">
      <c r="B77" s="247"/>
      <c r="C77" s="248"/>
      <c r="D77" s="248"/>
      <c r="E77" s="248"/>
      <c r="F77" s="248"/>
      <c r="G77" s="248"/>
      <c r="H77" s="721" t="s">
        <v>1168</v>
      </c>
      <c r="I77" s="716"/>
      <c r="J77" s="716"/>
      <c r="K77" s="716"/>
      <c r="L77" s="716"/>
      <c r="M77" s="716"/>
      <c r="N77" s="716"/>
      <c r="O77" s="716"/>
      <c r="P77" s="248"/>
      <c r="Q77" s="252"/>
      <c r="R77" s="255"/>
      <c r="S77" s="256">
        <v>0</v>
      </c>
      <c r="T77" s="248"/>
      <c r="U77" s="248"/>
      <c r="V77" s="252"/>
      <c r="W77" s="255"/>
      <c r="X77" s="256">
        <v>0</v>
      </c>
      <c r="Y77" s="249"/>
      <c r="Z77" s="248"/>
      <c r="AA77" s="465"/>
      <c r="AB77" s="248"/>
      <c r="AC77" s="124"/>
      <c r="AD77" s="124"/>
      <c r="AE77" s="124"/>
    </row>
    <row r="78" spans="2:31" ht="16.5">
      <c r="B78" s="247"/>
      <c r="C78" s="248"/>
      <c r="D78" s="248"/>
      <c r="E78" s="715" t="s">
        <v>1169</v>
      </c>
      <c r="F78" s="716"/>
      <c r="G78" s="716"/>
      <c r="H78" s="716"/>
      <c r="I78" s="716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9"/>
      <c r="Z78" s="248"/>
      <c r="AA78" s="465"/>
      <c r="AB78" s="248"/>
      <c r="AC78" s="124"/>
      <c r="AD78" s="124"/>
      <c r="AE78" s="124"/>
    </row>
    <row r="79" spans="2:31" ht="16.5">
      <c r="B79" s="247"/>
      <c r="C79" s="248"/>
      <c r="D79" s="248"/>
      <c r="E79" s="716"/>
      <c r="F79" s="716"/>
      <c r="G79" s="716"/>
      <c r="H79" s="716"/>
      <c r="I79" s="716"/>
      <c r="J79" s="248"/>
      <c r="K79" s="248"/>
      <c r="L79" s="248"/>
      <c r="M79" s="248"/>
      <c r="N79" s="248"/>
      <c r="O79" s="248"/>
      <c r="P79" s="248"/>
      <c r="Q79" s="252"/>
      <c r="R79" s="251"/>
      <c r="S79" s="257">
        <f>S39+S44+S56+S61+S69+S76</f>
        <v>586321175.94000006</v>
      </c>
      <c r="T79" s="248"/>
      <c r="U79" s="248"/>
      <c r="V79" s="252"/>
      <c r="W79" s="251"/>
      <c r="X79" s="257">
        <f>X39+X44+X56+X61+X69+X76</f>
        <v>293162526.62</v>
      </c>
      <c r="Y79" s="249"/>
      <c r="Z79" s="248"/>
      <c r="AA79" s="465"/>
      <c r="AB79" s="248"/>
      <c r="AC79" s="124"/>
      <c r="AD79" s="124"/>
      <c r="AE79" s="124"/>
    </row>
    <row r="80" spans="2:31" ht="16.5">
      <c r="B80" s="247"/>
      <c r="C80" s="248"/>
      <c r="D80" s="248"/>
      <c r="E80" s="716"/>
      <c r="F80" s="716"/>
      <c r="G80" s="716"/>
      <c r="H80" s="716"/>
      <c r="I80" s="716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9"/>
      <c r="Z80" s="248"/>
      <c r="AA80" s="465"/>
      <c r="AB80" s="248"/>
      <c r="AC80" s="124"/>
      <c r="AD80" s="124"/>
      <c r="AE80" s="124"/>
    </row>
    <row r="81" spans="2:31" ht="16.5"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9"/>
      <c r="Z81" s="248"/>
      <c r="AA81" s="465"/>
      <c r="AB81" s="248"/>
      <c r="AC81" s="124"/>
      <c r="AD81" s="124"/>
      <c r="AE81" s="124"/>
    </row>
    <row r="82" spans="2:31" ht="16.5">
      <c r="B82" s="247"/>
      <c r="C82" s="248"/>
      <c r="D82" s="248"/>
      <c r="E82" s="715" t="s">
        <v>1170</v>
      </c>
      <c r="F82" s="716"/>
      <c r="G82" s="716"/>
      <c r="H82" s="716"/>
      <c r="I82" s="716"/>
      <c r="J82" s="716"/>
      <c r="K82" s="716"/>
      <c r="L82" s="248"/>
      <c r="M82" s="248"/>
      <c r="N82" s="248"/>
      <c r="O82" s="248"/>
      <c r="P82" s="248"/>
      <c r="Q82" s="252"/>
      <c r="R82" s="251"/>
      <c r="S82" s="257">
        <f>+Q35-S79</f>
        <v>56269636.329999924</v>
      </c>
      <c r="T82" s="248"/>
      <c r="U82" s="248"/>
      <c r="V82" s="252"/>
      <c r="W82" s="252"/>
      <c r="X82" s="257">
        <f>+X35-X39-X44-X69</f>
        <v>-41409361.230000019</v>
      </c>
      <c r="Y82" s="249"/>
      <c r="Z82" s="248"/>
      <c r="AA82" s="465"/>
      <c r="AB82" s="248"/>
      <c r="AC82" s="124"/>
      <c r="AD82" s="124"/>
      <c r="AE82" s="124"/>
    </row>
    <row r="83" spans="2:31" ht="17.25" thickBot="1">
      <c r="B83" s="272"/>
      <c r="C83" s="273"/>
      <c r="D83" s="273"/>
      <c r="E83" s="717"/>
      <c r="F83" s="717"/>
      <c r="G83" s="717"/>
      <c r="H83" s="717"/>
      <c r="I83" s="717"/>
      <c r="J83" s="717"/>
      <c r="K83" s="717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4"/>
      <c r="Z83" s="273"/>
      <c r="AA83" s="466"/>
      <c r="AB83" s="248"/>
      <c r="AC83" s="124"/>
      <c r="AD83" s="124"/>
      <c r="AE83" s="124"/>
    </row>
    <row r="84" spans="2:31" ht="16.5">
      <c r="B84" s="247"/>
      <c r="C84" s="718" t="s">
        <v>1171</v>
      </c>
      <c r="D84" s="716"/>
      <c r="E84" s="716"/>
      <c r="F84" s="716"/>
      <c r="G84" s="716"/>
      <c r="H84" s="716"/>
      <c r="I84" s="716"/>
      <c r="J84" s="716"/>
      <c r="K84" s="716"/>
      <c r="L84" s="716"/>
      <c r="M84" s="716"/>
      <c r="N84" s="716"/>
      <c r="O84" s="716"/>
      <c r="P84" s="716"/>
      <c r="Q84" s="716"/>
      <c r="R84" s="716"/>
      <c r="S84" s="716"/>
      <c r="T84" s="716"/>
      <c r="U84" s="716"/>
      <c r="V84" s="716"/>
      <c r="W84" s="716"/>
      <c r="X84" s="716"/>
      <c r="Y84" s="249"/>
      <c r="Z84" s="248"/>
      <c r="AA84" s="248"/>
      <c r="AB84" s="248"/>
      <c r="AC84" s="124"/>
      <c r="AD84" s="124"/>
      <c r="AE84" s="124"/>
    </row>
    <row r="85" spans="2:31" ht="16.5">
      <c r="B85" s="247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9"/>
      <c r="Z85" s="248"/>
      <c r="AA85" s="248"/>
      <c r="AB85" s="248"/>
      <c r="AC85" s="124"/>
      <c r="AD85" s="124"/>
      <c r="AE85" s="124"/>
    </row>
    <row r="86" spans="2:31" ht="16.5">
      <c r="B86" s="247"/>
      <c r="C86" s="248"/>
      <c r="D86" s="719" t="s">
        <v>1172</v>
      </c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6"/>
      <c r="X86" s="716"/>
      <c r="Y86" s="720"/>
      <c r="Z86" s="248"/>
      <c r="AA86" s="248"/>
      <c r="AB86" s="248"/>
      <c r="AC86" s="124"/>
      <c r="AD86" s="124"/>
      <c r="AE86" s="124"/>
    </row>
    <row r="87" spans="2:31" ht="16.5">
      <c r="B87" s="247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9"/>
      <c r="Z87" s="248"/>
      <c r="AA87" s="248"/>
      <c r="AB87" s="248"/>
      <c r="AC87" s="124"/>
      <c r="AD87" s="124"/>
      <c r="AE87" s="124"/>
    </row>
    <row r="88" spans="2:31" ht="16.5">
      <c r="B88" s="247"/>
      <c r="C88" s="248"/>
      <c r="D88" s="248"/>
      <c r="E88" s="248"/>
      <c r="F88" s="248"/>
      <c r="G88" s="719"/>
      <c r="H88" s="716"/>
      <c r="I88" s="716"/>
      <c r="J88" s="716"/>
      <c r="K88" s="248"/>
      <c r="L88" s="248"/>
      <c r="M88" s="719" t="s">
        <v>1172</v>
      </c>
      <c r="N88" s="716"/>
      <c r="O88" s="716"/>
      <c r="P88" s="716"/>
      <c r="Q88" s="716"/>
      <c r="R88" s="716"/>
      <c r="S88" s="716"/>
      <c r="T88" s="716"/>
      <c r="U88" s="716"/>
      <c r="V88" s="716"/>
      <c r="W88" s="716"/>
      <c r="X88" s="248"/>
      <c r="Y88" s="249"/>
      <c r="Z88" s="248"/>
      <c r="AA88" s="248"/>
      <c r="AB88" s="248"/>
      <c r="AC88" s="124"/>
      <c r="AD88" s="124"/>
      <c r="AE88" s="124"/>
    </row>
    <row r="89" spans="2:31" ht="16.5">
      <c r="B89" s="275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76"/>
      <c r="Z89" s="124"/>
      <c r="AA89" s="124"/>
      <c r="AB89" s="124"/>
      <c r="AC89" s="124"/>
      <c r="AD89" s="124"/>
      <c r="AE89" s="124"/>
    </row>
    <row r="90" spans="2:31" ht="12.75" customHeight="1">
      <c r="B90" s="275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76"/>
      <c r="Z90" s="124"/>
      <c r="AA90" s="124"/>
      <c r="AB90" s="124"/>
      <c r="AC90" s="124"/>
      <c r="AD90" s="124"/>
      <c r="AE90" s="124"/>
    </row>
    <row r="91" spans="2:31" ht="12.75" customHeight="1">
      <c r="B91" s="275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76"/>
      <c r="Z91" s="124"/>
      <c r="AA91" s="124"/>
      <c r="AB91" s="124"/>
      <c r="AC91" s="124"/>
      <c r="AD91" s="124"/>
      <c r="AE91" s="124"/>
    </row>
    <row r="92" spans="2:31" ht="12.75" customHeight="1" thickBot="1">
      <c r="B92" s="277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9"/>
      <c r="Z92" s="124"/>
      <c r="AA92" s="124"/>
      <c r="AB92" s="124"/>
      <c r="AC92" s="124"/>
      <c r="AD92" s="124"/>
      <c r="AE92" s="124"/>
    </row>
    <row r="93" spans="2:31" ht="12.75" customHeight="1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</row>
    <row r="94" spans="2:31" ht="12.75" customHeight="1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</row>
    <row r="95" spans="2:31" ht="12.75" customHeight="1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</row>
  </sheetData>
  <mergeCells count="66">
    <mergeCell ref="B1:AA1"/>
    <mergeCell ref="B2:AB2"/>
    <mergeCell ref="F20:R20"/>
    <mergeCell ref="H21:O22"/>
    <mergeCell ref="H40:O40"/>
    <mergeCell ref="H32:O32"/>
    <mergeCell ref="H28:O28"/>
    <mergeCell ref="H29:O29"/>
    <mergeCell ref="H14:O14"/>
    <mergeCell ref="H12:O12"/>
    <mergeCell ref="H13:O13"/>
    <mergeCell ref="H30:O30"/>
    <mergeCell ref="H23:O24"/>
    <mergeCell ref="H16:O16"/>
    <mergeCell ref="H17:R18"/>
    <mergeCell ref="G9:N9"/>
    <mergeCell ref="G26:M26"/>
    <mergeCell ref="B3:AB4"/>
    <mergeCell ref="V8:X8"/>
    <mergeCell ref="Q8:T8"/>
    <mergeCell ref="E8:N8"/>
    <mergeCell ref="H10:O10"/>
    <mergeCell ref="H11:O11"/>
    <mergeCell ref="H15:O15"/>
    <mergeCell ref="G44:N44"/>
    <mergeCell ref="H46:O46"/>
    <mergeCell ref="E34:N36"/>
    <mergeCell ref="Q35:S35"/>
    <mergeCell ref="H31:O31"/>
    <mergeCell ref="H42:O42"/>
    <mergeCell ref="E38:N38"/>
    <mergeCell ref="G39:N39"/>
    <mergeCell ref="H41:O41"/>
    <mergeCell ref="H52:O52"/>
    <mergeCell ref="H51:O51"/>
    <mergeCell ref="H49:O49"/>
    <mergeCell ref="H50:O50"/>
    <mergeCell ref="H47:O47"/>
    <mergeCell ref="H48:O48"/>
    <mergeCell ref="H60:O60"/>
    <mergeCell ref="G56:N56"/>
    <mergeCell ref="H58:O58"/>
    <mergeCell ref="H59:O59"/>
    <mergeCell ref="H53:O53"/>
    <mergeCell ref="H54:O54"/>
    <mergeCell ref="H66:O66"/>
    <mergeCell ref="H67:O67"/>
    <mergeCell ref="H64:O64"/>
    <mergeCell ref="H65:O65"/>
    <mergeCell ref="G61:M61"/>
    <mergeCell ref="H63:O63"/>
    <mergeCell ref="H72:O72"/>
    <mergeCell ref="H73:O73"/>
    <mergeCell ref="H70:O70"/>
    <mergeCell ref="H71:O71"/>
    <mergeCell ref="G69:N69"/>
    <mergeCell ref="H77:O77"/>
    <mergeCell ref="E78:I80"/>
    <mergeCell ref="G76:N76"/>
    <mergeCell ref="H74:O74"/>
    <mergeCell ref="H75:O75"/>
    <mergeCell ref="E82:K83"/>
    <mergeCell ref="C84:X84"/>
    <mergeCell ref="D86:Y86"/>
    <mergeCell ref="G88:J88"/>
    <mergeCell ref="M88:W88"/>
  </mergeCells>
  <pageMargins left="0.23622047244094491" right="0.23622047244094491" top="0.15748031496062992" bottom="0.11811023622047245" header="0" footer="0"/>
  <pageSetup scale="75" orientation="landscape" r:id="rId1"/>
  <headerFooter>
    <oddFooter>&amp;R&amp;P</oddFooter>
  </headerFooter>
  <rowBreaks count="1" manualBreakCount="1">
    <brk id="92" min="1" max="27" man="1"/>
  </rowBreaks>
  <colBreaks count="1" manualBreakCount="1">
    <brk id="2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AC100"/>
  <sheetViews>
    <sheetView showGridLines="0" view="pageBreakPreview" zoomScale="130" zoomScaleNormal="100" zoomScaleSheetLayoutView="130" workbookViewId="0">
      <pane ySplit="4" topLeftCell="A34" activePane="bottomLeft" state="frozen"/>
      <selection pane="bottomLeft" activeCell="AA1" sqref="B1:AC53"/>
    </sheetView>
  </sheetViews>
  <sheetFormatPr baseColWidth="10" defaultColWidth="14.42578125" defaultRowHeight="15" customHeight="1"/>
  <cols>
    <col min="1" max="1" width="14.42578125" style="121"/>
    <col min="2" max="2" width="0.5703125" style="121" customWidth="1"/>
    <col min="3" max="3" width="1.140625" style="121" customWidth="1"/>
    <col min="4" max="4" width="1.5703125" style="121" customWidth="1"/>
    <col min="5" max="5" width="8.140625" style="121" customWidth="1"/>
    <col min="6" max="6" width="0.5703125" style="121" customWidth="1"/>
    <col min="7" max="7" width="4.85546875" style="121" customWidth="1"/>
    <col min="8" max="8" width="25.42578125" style="121" customWidth="1"/>
    <col min="9" max="9" width="0.42578125" style="121" customWidth="1"/>
    <col min="10" max="10" width="13.85546875" style="121" customWidth="1"/>
    <col min="11" max="11" width="0.5703125" style="121" customWidth="1"/>
    <col min="12" max="12" width="2.7109375" style="121" customWidth="1"/>
    <col min="13" max="13" width="13.7109375" style="121" customWidth="1"/>
    <col min="14" max="14" width="1.5703125" style="121" customWidth="1"/>
    <col min="15" max="15" width="2.140625" style="121" customWidth="1"/>
    <col min="16" max="16" width="1.5703125" style="121" customWidth="1"/>
    <col min="17" max="17" width="1.140625" style="121" customWidth="1"/>
    <col min="18" max="18" width="9.140625" style="121" customWidth="1"/>
    <col min="19" max="19" width="5.42578125" style="121" customWidth="1"/>
    <col min="20" max="20" width="25.85546875" style="121" customWidth="1"/>
    <col min="21" max="21" width="1" style="121" customWidth="1"/>
    <col min="22" max="22" width="1.140625" style="121" customWidth="1"/>
    <col min="23" max="23" width="13.5703125" style="121" customWidth="1"/>
    <col min="24" max="24" width="1.5703125" style="121" customWidth="1"/>
    <col min="25" max="26" width="0.85546875" style="121" customWidth="1"/>
    <col min="27" max="27" width="13" style="121" customWidth="1"/>
    <col min="28" max="28" width="0.42578125" style="121" customWidth="1"/>
    <col min="29" max="29" width="0.7109375" style="121" customWidth="1"/>
    <col min="30" max="16384" width="14.42578125" style="121"/>
  </cols>
  <sheetData>
    <row r="1" spans="2:29" ht="6.75" customHeight="1">
      <c r="B1" s="731"/>
      <c r="C1" s="716"/>
      <c r="D1" s="716"/>
      <c r="E1" s="716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spans="2:29" ht="13.5" customHeight="1">
      <c r="B2" s="727" t="s">
        <v>1114</v>
      </c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248"/>
      <c r="AC2" s="248"/>
    </row>
    <row r="3" spans="2:29" ht="15.75" customHeight="1">
      <c r="B3" s="727" t="s">
        <v>1173</v>
      </c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248"/>
    </row>
    <row r="4" spans="2:29" ht="31.5" customHeight="1">
      <c r="B4" s="725" t="s">
        <v>1174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248"/>
    </row>
    <row r="5" spans="2:29" ht="1.5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</row>
    <row r="6" spans="2:29" ht="16.5" customHeight="1">
      <c r="B6" s="732" t="s">
        <v>1175</v>
      </c>
      <c r="C6" s="730"/>
      <c r="D6" s="730"/>
      <c r="E6" s="730"/>
      <c r="F6" s="730"/>
      <c r="G6" s="463"/>
      <c r="H6" s="463"/>
      <c r="I6" s="463"/>
      <c r="J6" s="467">
        <v>2023</v>
      </c>
      <c r="K6" s="463"/>
      <c r="L6" s="729">
        <v>2022</v>
      </c>
      <c r="M6" s="730"/>
      <c r="N6" s="463"/>
      <c r="O6" s="463"/>
      <c r="P6" s="733" t="s">
        <v>1176</v>
      </c>
      <c r="Q6" s="730"/>
      <c r="R6" s="730"/>
      <c r="S6" s="463"/>
      <c r="T6" s="463"/>
      <c r="U6" s="463"/>
      <c r="V6" s="729">
        <v>2023</v>
      </c>
      <c r="W6" s="730"/>
      <c r="X6" s="463"/>
      <c r="Y6" s="729">
        <v>2022</v>
      </c>
      <c r="Z6" s="730"/>
      <c r="AA6" s="730"/>
      <c r="AB6" s="463"/>
      <c r="AC6" s="464"/>
    </row>
    <row r="7" spans="2:29" ht="10.5" customHeight="1">
      <c r="B7" s="468"/>
      <c r="C7" s="248"/>
      <c r="D7" s="722" t="s">
        <v>1177</v>
      </c>
      <c r="E7" s="716"/>
      <c r="F7" s="716"/>
      <c r="G7" s="716"/>
      <c r="H7" s="716"/>
      <c r="I7" s="248"/>
      <c r="J7" s="469"/>
      <c r="K7" s="248"/>
      <c r="L7" s="248"/>
      <c r="M7" s="469"/>
      <c r="N7" s="248"/>
      <c r="O7" s="248"/>
      <c r="P7" s="248"/>
      <c r="Q7" s="722" t="s">
        <v>1178</v>
      </c>
      <c r="R7" s="716"/>
      <c r="S7" s="716"/>
      <c r="T7" s="716"/>
      <c r="U7" s="248"/>
      <c r="V7" s="735"/>
      <c r="W7" s="716"/>
      <c r="X7" s="248"/>
      <c r="Y7" s="734"/>
      <c r="Z7" s="716"/>
      <c r="AA7" s="716"/>
      <c r="AB7" s="248"/>
      <c r="AC7" s="465"/>
    </row>
    <row r="8" spans="2:29" ht="7.5" customHeight="1">
      <c r="B8" s="468"/>
      <c r="C8" s="248"/>
      <c r="D8" s="248"/>
      <c r="E8" s="721" t="s">
        <v>1179</v>
      </c>
      <c r="F8" s="716"/>
      <c r="G8" s="716"/>
      <c r="H8" s="716"/>
      <c r="I8" s="248"/>
      <c r="J8" s="260">
        <f>+'2023'!G6</f>
        <v>120314526.19</v>
      </c>
      <c r="K8" s="248"/>
      <c r="L8" s="124"/>
      <c r="M8" s="260">
        <f>+'2022'!H6</f>
        <v>57593146.039999999</v>
      </c>
      <c r="N8" s="248"/>
      <c r="O8" s="248"/>
      <c r="P8" s="248"/>
      <c r="Q8" s="248"/>
      <c r="R8" s="721" t="s">
        <v>1180</v>
      </c>
      <c r="S8" s="716"/>
      <c r="T8" s="716"/>
      <c r="U8" s="248"/>
      <c r="V8" s="124"/>
      <c r="W8" s="260">
        <f>+'2023'!H44</f>
        <v>16335034.370000001</v>
      </c>
      <c r="X8" s="248"/>
      <c r="Y8" s="124"/>
      <c r="Z8" s="255"/>
      <c r="AA8" s="260">
        <f>+'2022'!I29+'2022'!I30+'2022'!I31+'2022'!I32</f>
        <v>3126735.1700000004</v>
      </c>
      <c r="AB8" s="248"/>
      <c r="AC8" s="465"/>
    </row>
    <row r="9" spans="2:29" ht="7.15" customHeight="1">
      <c r="B9" s="468"/>
      <c r="C9" s="248"/>
      <c r="D9" s="248"/>
      <c r="E9" s="721" t="s">
        <v>1181</v>
      </c>
      <c r="F9" s="716"/>
      <c r="G9" s="716"/>
      <c r="H9" s="716"/>
      <c r="I9" s="248"/>
      <c r="J9" s="260">
        <f>+'2023'!G10</f>
        <v>4737958.7200000007</v>
      </c>
      <c r="K9" s="248"/>
      <c r="L9" s="124"/>
      <c r="M9" s="260">
        <f>+'2022'!H7+'2022'!H8+'2022'!H9</f>
        <v>2915461.85</v>
      </c>
      <c r="N9" s="248"/>
      <c r="O9" s="248"/>
      <c r="P9" s="248"/>
      <c r="Q9" s="248"/>
      <c r="R9" s="721" t="s">
        <v>1182</v>
      </c>
      <c r="S9" s="716"/>
      <c r="T9" s="716"/>
      <c r="U9" s="248"/>
      <c r="V9" s="125"/>
      <c r="W9" s="260">
        <v>0</v>
      </c>
      <c r="X9" s="248"/>
      <c r="Y9" s="124"/>
      <c r="Z9" s="255"/>
      <c r="AA9" s="260">
        <v>0</v>
      </c>
      <c r="AB9" s="248"/>
      <c r="AC9" s="465"/>
    </row>
    <row r="10" spans="2:29" ht="7.5" customHeight="1">
      <c r="B10" s="468"/>
      <c r="C10" s="248"/>
      <c r="D10" s="248"/>
      <c r="E10" s="721" t="s">
        <v>1183</v>
      </c>
      <c r="F10" s="716"/>
      <c r="G10" s="716"/>
      <c r="H10" s="716"/>
      <c r="I10" s="248"/>
      <c r="J10" s="256">
        <v>0</v>
      </c>
      <c r="K10" s="248"/>
      <c r="L10" s="124"/>
      <c r="M10" s="256">
        <v>0</v>
      </c>
      <c r="N10" s="248"/>
      <c r="O10" s="248"/>
      <c r="P10" s="248"/>
      <c r="Q10" s="248"/>
      <c r="R10" s="721" t="s">
        <v>1184</v>
      </c>
      <c r="S10" s="716"/>
      <c r="T10" s="716"/>
      <c r="U10" s="248"/>
      <c r="V10" s="125"/>
      <c r="W10" s="260">
        <v>0</v>
      </c>
      <c r="X10" s="254"/>
      <c r="Y10" s="127"/>
      <c r="Z10" s="256"/>
      <c r="AA10" s="256">
        <v>0</v>
      </c>
      <c r="AB10" s="248"/>
      <c r="AC10" s="465"/>
    </row>
    <row r="11" spans="2:29" ht="7.5" customHeight="1">
      <c r="B11" s="468"/>
      <c r="C11" s="248"/>
      <c r="D11" s="248"/>
      <c r="E11" s="721" t="s">
        <v>1185</v>
      </c>
      <c r="F11" s="716"/>
      <c r="G11" s="716"/>
      <c r="H11" s="716"/>
      <c r="I11" s="248"/>
      <c r="J11" s="256">
        <v>0</v>
      </c>
      <c r="K11" s="248"/>
      <c r="L11" s="124"/>
      <c r="M11" s="256">
        <v>0</v>
      </c>
      <c r="N11" s="248"/>
      <c r="O11" s="248"/>
      <c r="P11" s="248"/>
      <c r="Q11" s="248"/>
      <c r="R11" s="721" t="s">
        <v>1186</v>
      </c>
      <c r="S11" s="716"/>
      <c r="T11" s="716"/>
      <c r="U11" s="248"/>
      <c r="V11" s="125"/>
      <c r="W11" s="260">
        <v>0</v>
      </c>
      <c r="X11" s="254"/>
      <c r="Y11" s="127"/>
      <c r="Z11" s="256"/>
      <c r="AA11" s="256">
        <v>0</v>
      </c>
      <c r="AB11" s="248"/>
      <c r="AC11" s="465"/>
    </row>
    <row r="12" spans="2:29" ht="7.5" customHeight="1">
      <c r="B12" s="468"/>
      <c r="C12" s="248"/>
      <c r="D12" s="248"/>
      <c r="E12" s="721" t="s">
        <v>1187</v>
      </c>
      <c r="F12" s="716"/>
      <c r="G12" s="716"/>
      <c r="H12" s="716"/>
      <c r="I12" s="248"/>
      <c r="J12" s="256">
        <v>0</v>
      </c>
      <c r="K12" s="248"/>
      <c r="L12" s="124"/>
      <c r="M12" s="256">
        <v>0</v>
      </c>
      <c r="N12" s="248"/>
      <c r="O12" s="248"/>
      <c r="P12" s="248"/>
      <c r="Q12" s="248"/>
      <c r="R12" s="721" t="s">
        <v>1188</v>
      </c>
      <c r="S12" s="716"/>
      <c r="T12" s="716"/>
      <c r="U12" s="248"/>
      <c r="V12" s="125"/>
      <c r="W12" s="260">
        <v>0</v>
      </c>
      <c r="X12" s="248"/>
      <c r="Y12" s="124"/>
      <c r="Z12" s="255"/>
      <c r="AA12" s="470">
        <v>0</v>
      </c>
      <c r="AB12" s="248"/>
      <c r="AC12" s="465"/>
    </row>
    <row r="13" spans="2:29" ht="7.5" customHeight="1">
      <c r="B13" s="468"/>
      <c r="C13" s="248"/>
      <c r="D13" s="248"/>
      <c r="E13" s="721" t="s">
        <v>1189</v>
      </c>
      <c r="F13" s="716"/>
      <c r="G13" s="716"/>
      <c r="H13" s="716"/>
      <c r="I13" s="248"/>
      <c r="J13" s="256">
        <v>0</v>
      </c>
      <c r="K13" s="248"/>
      <c r="L13" s="124"/>
      <c r="M13" s="256">
        <v>0</v>
      </c>
      <c r="N13" s="248"/>
      <c r="O13" s="248"/>
      <c r="P13" s="248"/>
      <c r="Q13" s="248"/>
      <c r="R13" s="736" t="s">
        <v>1190</v>
      </c>
      <c r="S13" s="716"/>
      <c r="T13" s="716"/>
      <c r="U13" s="248"/>
      <c r="V13" s="125"/>
      <c r="W13" s="260">
        <v>0</v>
      </c>
      <c r="X13" s="254"/>
      <c r="Y13" s="127"/>
      <c r="Z13" s="256"/>
      <c r="AA13" s="256">
        <v>0</v>
      </c>
      <c r="AB13" s="248"/>
      <c r="AC13" s="465"/>
    </row>
    <row r="14" spans="2:29" ht="13.9" customHeight="1">
      <c r="B14" s="468"/>
      <c r="C14" s="248"/>
      <c r="D14" s="248"/>
      <c r="E14" s="721" t="s">
        <v>1191</v>
      </c>
      <c r="F14" s="716"/>
      <c r="G14" s="716"/>
      <c r="H14" s="716"/>
      <c r="I14" s="248"/>
      <c r="J14" s="256">
        <v>0</v>
      </c>
      <c r="K14" s="248"/>
      <c r="L14" s="124"/>
      <c r="M14" s="256">
        <v>0</v>
      </c>
      <c r="N14" s="248"/>
      <c r="O14" s="248"/>
      <c r="P14" s="248"/>
      <c r="Q14" s="248"/>
      <c r="R14" s="716"/>
      <c r="S14" s="716"/>
      <c r="T14" s="716"/>
      <c r="U14" s="248"/>
      <c r="V14" s="125"/>
      <c r="W14" s="260">
        <v>0</v>
      </c>
      <c r="X14" s="254"/>
      <c r="Y14" s="127"/>
      <c r="Z14" s="254"/>
      <c r="AA14" s="256">
        <v>0</v>
      </c>
      <c r="AB14" s="248"/>
      <c r="AC14" s="465"/>
    </row>
    <row r="15" spans="2:29" ht="11.45" customHeight="1">
      <c r="B15" s="468"/>
      <c r="C15" s="248"/>
      <c r="D15" s="722" t="s">
        <v>1192</v>
      </c>
      <c r="E15" s="716"/>
      <c r="F15" s="716"/>
      <c r="G15" s="716"/>
      <c r="H15" s="716"/>
      <c r="I15" s="248"/>
      <c r="J15" s="257">
        <f>SUM(J8:J14)</f>
        <v>125052484.91</v>
      </c>
      <c r="K15" s="248"/>
      <c r="L15" s="124"/>
      <c r="M15" s="257">
        <f>SUM(M8:M14)</f>
        <v>60508607.890000001</v>
      </c>
      <c r="N15" s="248"/>
      <c r="O15" s="248"/>
      <c r="P15" s="248"/>
      <c r="Q15" s="248"/>
      <c r="R15" s="721" t="s">
        <v>1193</v>
      </c>
      <c r="S15" s="716"/>
      <c r="T15" s="716"/>
      <c r="U15" s="248"/>
      <c r="V15" s="125"/>
      <c r="W15" s="260">
        <v>0</v>
      </c>
      <c r="X15" s="248"/>
      <c r="Y15" s="124"/>
      <c r="Z15" s="255"/>
      <c r="AA15" s="260">
        <v>0</v>
      </c>
      <c r="AB15" s="248"/>
      <c r="AC15" s="465"/>
    </row>
    <row r="16" spans="2:29" ht="7.5" customHeight="1">
      <c r="B16" s="46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721" t="s">
        <v>1194</v>
      </c>
      <c r="S16" s="716"/>
      <c r="T16" s="716"/>
      <c r="U16" s="248"/>
      <c r="V16" s="125"/>
      <c r="W16" s="260">
        <f>+'2023'!H49</f>
        <v>964030.4</v>
      </c>
      <c r="X16" s="248"/>
      <c r="Y16" s="124"/>
      <c r="Z16" s="255"/>
      <c r="AA16" s="260">
        <f>+'2022'!I33</f>
        <v>964030.4</v>
      </c>
      <c r="AB16" s="248"/>
      <c r="AC16" s="465"/>
    </row>
    <row r="17" spans="2:29" ht="10.5" customHeight="1">
      <c r="B17" s="46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722" t="s">
        <v>1195</v>
      </c>
      <c r="R17" s="716"/>
      <c r="S17" s="716"/>
      <c r="T17" s="716"/>
      <c r="U17" s="248"/>
      <c r="V17" s="125"/>
      <c r="W17" s="257">
        <f>+W8+W16</f>
        <v>17299064.77</v>
      </c>
      <c r="X17" s="248"/>
      <c r="Y17" s="723">
        <f>SUM(Z8:AA16)</f>
        <v>4090765.5700000003</v>
      </c>
      <c r="Z17" s="724"/>
      <c r="AA17" s="724"/>
      <c r="AB17" s="248"/>
      <c r="AC17" s="465"/>
    </row>
    <row r="18" spans="2:29" ht="10.5" customHeight="1">
      <c r="B18" s="468"/>
      <c r="C18" s="248"/>
      <c r="D18" s="722" t="s">
        <v>1196</v>
      </c>
      <c r="E18" s="716"/>
      <c r="F18" s="716"/>
      <c r="G18" s="716"/>
      <c r="H18" s="716"/>
      <c r="I18" s="248"/>
      <c r="J18" s="469"/>
      <c r="K18" s="248"/>
      <c r="L18" s="248"/>
      <c r="M18" s="469"/>
      <c r="N18" s="248"/>
      <c r="O18" s="248"/>
      <c r="P18" s="248"/>
      <c r="Q18" s="722" t="s">
        <v>1197</v>
      </c>
      <c r="R18" s="716"/>
      <c r="S18" s="716"/>
      <c r="T18" s="716"/>
      <c r="U18" s="248"/>
      <c r="V18" s="734"/>
      <c r="W18" s="747"/>
      <c r="X18" s="248"/>
      <c r="Y18" s="734"/>
      <c r="Z18" s="716"/>
      <c r="AA18" s="716"/>
      <c r="AB18" s="248"/>
      <c r="AC18" s="465"/>
    </row>
    <row r="19" spans="2:29" ht="7.5" customHeight="1">
      <c r="B19" s="468"/>
      <c r="C19" s="248"/>
      <c r="D19" s="248"/>
      <c r="E19" s="721" t="s">
        <v>1198</v>
      </c>
      <c r="F19" s="716"/>
      <c r="G19" s="716"/>
      <c r="H19" s="716"/>
      <c r="I19" s="248"/>
      <c r="J19" s="256">
        <v>0</v>
      </c>
      <c r="K19" s="254"/>
      <c r="L19" s="127"/>
      <c r="M19" s="256">
        <v>0</v>
      </c>
      <c r="N19" s="248"/>
      <c r="O19" s="248"/>
      <c r="P19" s="248"/>
      <c r="Q19" s="248"/>
      <c r="R19" s="721" t="s">
        <v>1199</v>
      </c>
      <c r="S19" s="716"/>
      <c r="T19" s="716"/>
      <c r="U19" s="248"/>
      <c r="V19" s="125"/>
      <c r="W19" s="260">
        <v>0</v>
      </c>
      <c r="X19" s="248"/>
      <c r="Y19" s="124"/>
      <c r="Z19" s="255"/>
      <c r="AA19" s="260">
        <v>0</v>
      </c>
      <c r="AB19" s="248"/>
      <c r="AC19" s="465"/>
    </row>
    <row r="20" spans="2:29" ht="7.5" customHeight="1">
      <c r="B20" s="468"/>
      <c r="C20" s="248"/>
      <c r="D20" s="248"/>
      <c r="E20" s="721" t="s">
        <v>1200</v>
      </c>
      <c r="F20" s="716"/>
      <c r="G20" s="716"/>
      <c r="H20" s="716"/>
      <c r="I20" s="248"/>
      <c r="J20" s="259">
        <v>0</v>
      </c>
      <c r="K20" s="248"/>
      <c r="L20" s="124"/>
      <c r="M20" s="260">
        <v>0</v>
      </c>
      <c r="N20" s="248"/>
      <c r="O20" s="248"/>
      <c r="P20" s="248"/>
      <c r="Q20" s="248"/>
      <c r="R20" s="721" t="s">
        <v>1201</v>
      </c>
      <c r="S20" s="716"/>
      <c r="T20" s="716"/>
      <c r="U20" s="248"/>
      <c r="V20" s="125"/>
      <c r="W20" s="256">
        <v>0</v>
      </c>
      <c r="X20" s="254"/>
      <c r="Y20" s="127"/>
      <c r="Z20" s="256"/>
      <c r="AA20" s="256">
        <v>0</v>
      </c>
      <c r="AB20" s="248"/>
      <c r="AC20" s="465"/>
    </row>
    <row r="21" spans="2:29" ht="7.5" customHeight="1">
      <c r="B21" s="468"/>
      <c r="C21" s="248"/>
      <c r="D21" s="248"/>
      <c r="E21" s="721" t="s">
        <v>1202</v>
      </c>
      <c r="F21" s="716"/>
      <c r="G21" s="716"/>
      <c r="H21" s="716"/>
      <c r="I21" s="248"/>
      <c r="J21" s="259">
        <v>0</v>
      </c>
      <c r="K21" s="248"/>
      <c r="L21" s="124"/>
      <c r="M21" s="260">
        <v>0</v>
      </c>
      <c r="N21" s="248"/>
      <c r="O21" s="248"/>
      <c r="P21" s="248"/>
      <c r="Q21" s="248"/>
      <c r="R21" s="721" t="s">
        <v>1203</v>
      </c>
      <c r="S21" s="716"/>
      <c r="T21" s="716"/>
      <c r="U21" s="248"/>
      <c r="V21" s="124"/>
      <c r="W21" s="256">
        <v>0</v>
      </c>
      <c r="X21" s="254"/>
      <c r="Y21" s="127"/>
      <c r="Z21" s="256"/>
      <c r="AA21" s="256">
        <v>0</v>
      </c>
      <c r="AB21" s="248"/>
      <c r="AC21" s="465"/>
    </row>
    <row r="22" spans="2:29" ht="14.45" customHeight="1">
      <c r="B22" s="468"/>
      <c r="C22" s="248"/>
      <c r="D22" s="248"/>
      <c r="E22" s="721" t="s">
        <v>1204</v>
      </c>
      <c r="F22" s="716"/>
      <c r="G22" s="716"/>
      <c r="H22" s="716"/>
      <c r="I22" s="248"/>
      <c r="J22" s="260">
        <f>+'2023'!G17</f>
        <v>204870688.99000001</v>
      </c>
      <c r="K22" s="248"/>
      <c r="L22" s="124"/>
      <c r="M22" s="260">
        <f>+'2022'!H12</f>
        <v>189295352.94999999</v>
      </c>
      <c r="N22" s="248"/>
      <c r="O22" s="248"/>
      <c r="P22" s="248"/>
      <c r="Q22" s="248"/>
      <c r="R22" s="721" t="s">
        <v>1205</v>
      </c>
      <c r="S22" s="716"/>
      <c r="T22" s="716"/>
      <c r="U22" s="248"/>
      <c r="V22" s="124"/>
      <c r="W22" s="256">
        <v>0</v>
      </c>
      <c r="X22" s="254"/>
      <c r="Y22" s="127"/>
      <c r="Z22" s="256"/>
      <c r="AA22" s="256">
        <v>0</v>
      </c>
      <c r="AB22" s="248"/>
      <c r="AC22" s="465"/>
    </row>
    <row r="23" spans="2:29" ht="12.6" customHeight="1">
      <c r="B23" s="468"/>
      <c r="C23" s="248"/>
      <c r="D23" s="248"/>
      <c r="E23" s="721" t="s">
        <v>1206</v>
      </c>
      <c r="F23" s="716"/>
      <c r="G23" s="716"/>
      <c r="H23" s="716"/>
      <c r="I23" s="248"/>
      <c r="J23" s="260">
        <f>+'2023'!G29</f>
        <v>9290142.0999999996</v>
      </c>
      <c r="K23" s="248"/>
      <c r="L23" s="124"/>
      <c r="M23" s="260">
        <f>+'2022'!H19</f>
        <v>8573570.9100000001</v>
      </c>
      <c r="N23" s="248"/>
      <c r="O23" s="248"/>
      <c r="P23" s="248"/>
      <c r="Q23" s="248"/>
      <c r="R23" s="721" t="s">
        <v>1207</v>
      </c>
      <c r="S23" s="716"/>
      <c r="T23" s="716"/>
      <c r="U23" s="248"/>
      <c r="V23" s="124"/>
      <c r="W23" s="256">
        <v>0</v>
      </c>
      <c r="X23" s="254"/>
      <c r="Y23" s="127"/>
      <c r="Z23" s="256"/>
      <c r="AA23" s="256">
        <v>0</v>
      </c>
      <c r="AB23" s="248"/>
      <c r="AC23" s="465"/>
    </row>
    <row r="24" spans="2:29" ht="6.75" customHeight="1">
      <c r="B24" s="468"/>
      <c r="C24" s="248"/>
      <c r="D24" s="248"/>
      <c r="E24" s="248"/>
      <c r="F24" s="248"/>
      <c r="G24" s="248"/>
      <c r="H24" s="248"/>
      <c r="I24" s="248"/>
      <c r="J24" s="248"/>
      <c r="K24" s="248"/>
      <c r="L24" s="124"/>
      <c r="M24" s="248"/>
      <c r="N24" s="248"/>
      <c r="O24" s="248"/>
      <c r="P24" s="248"/>
      <c r="Q24" s="248"/>
      <c r="R24" s="716"/>
      <c r="S24" s="716"/>
      <c r="T24" s="716"/>
      <c r="U24" s="248"/>
      <c r="V24" s="124"/>
      <c r="W24" s="254"/>
      <c r="X24" s="254"/>
      <c r="Y24" s="127"/>
      <c r="Z24" s="254"/>
      <c r="AA24" s="254"/>
      <c r="AB24" s="248"/>
      <c r="AC24" s="465"/>
    </row>
    <row r="25" spans="2:29" ht="7.5" customHeight="1">
      <c r="B25" s="468"/>
      <c r="C25" s="248"/>
      <c r="D25" s="248"/>
      <c r="E25" s="721" t="s">
        <v>1208</v>
      </c>
      <c r="F25" s="716"/>
      <c r="G25" s="716"/>
      <c r="H25" s="716"/>
      <c r="I25" s="248"/>
      <c r="J25" s="270">
        <f>-175743847.09-13532367.91</f>
        <v>-189276215</v>
      </c>
      <c r="K25" s="254"/>
      <c r="L25" s="127"/>
      <c r="M25" s="270">
        <f>-141805400.27-35850409</f>
        <v>-177655809.27000001</v>
      </c>
      <c r="N25" s="248"/>
      <c r="O25" s="248"/>
      <c r="P25" s="248"/>
      <c r="Q25" s="248"/>
      <c r="R25" s="721" t="s">
        <v>1209</v>
      </c>
      <c r="S25" s="716"/>
      <c r="T25" s="716"/>
      <c r="U25" s="248"/>
      <c r="V25" s="124"/>
      <c r="W25" s="256">
        <v>0</v>
      </c>
      <c r="X25" s="254"/>
      <c r="Y25" s="127"/>
      <c r="Z25" s="256"/>
      <c r="AA25" s="256">
        <v>0</v>
      </c>
      <c r="AB25" s="248"/>
      <c r="AC25" s="465"/>
    </row>
    <row r="26" spans="2:29" ht="13.15" customHeight="1">
      <c r="B26" s="468"/>
      <c r="C26" s="248"/>
      <c r="D26" s="248"/>
      <c r="E26" s="721" t="s">
        <v>1210</v>
      </c>
      <c r="F26" s="716"/>
      <c r="G26" s="716"/>
      <c r="H26" s="716"/>
      <c r="I26" s="248"/>
      <c r="J26" s="260">
        <v>0</v>
      </c>
      <c r="K26" s="248"/>
      <c r="L26" s="124"/>
      <c r="M26" s="260">
        <v>0</v>
      </c>
      <c r="N26" s="248"/>
      <c r="O26" s="248"/>
      <c r="P26" s="248"/>
      <c r="Q26" s="722" t="s">
        <v>1211</v>
      </c>
      <c r="R26" s="716"/>
      <c r="S26" s="716"/>
      <c r="T26" s="716"/>
      <c r="U26" s="248"/>
      <c r="V26" s="723">
        <f>SUM(V19:W25)</f>
        <v>0</v>
      </c>
      <c r="W26" s="724"/>
      <c r="X26" s="248"/>
      <c r="Y26" s="723">
        <f>SUM(Z19:AA25)</f>
        <v>0</v>
      </c>
      <c r="Z26" s="724"/>
      <c r="AA26" s="724"/>
      <c r="AB26" s="248"/>
      <c r="AC26" s="465"/>
    </row>
    <row r="27" spans="2:29" ht="7.5" customHeight="1">
      <c r="B27" s="468"/>
      <c r="C27" s="248"/>
      <c r="D27" s="248"/>
      <c r="E27" s="721" t="s">
        <v>1212</v>
      </c>
      <c r="F27" s="716"/>
      <c r="G27" s="716"/>
      <c r="H27" s="716"/>
      <c r="I27" s="248"/>
      <c r="J27" s="256">
        <v>0</v>
      </c>
      <c r="K27" s="254"/>
      <c r="L27" s="127"/>
      <c r="M27" s="256">
        <v>0</v>
      </c>
      <c r="N27" s="248"/>
      <c r="O27" s="248"/>
      <c r="P27" s="248"/>
      <c r="Q27" s="716"/>
      <c r="R27" s="716"/>
      <c r="S27" s="716"/>
      <c r="T27" s="716"/>
      <c r="U27" s="248"/>
      <c r="V27" s="734"/>
      <c r="W27" s="716"/>
      <c r="X27" s="248"/>
      <c r="Y27" s="734"/>
      <c r="Z27" s="716"/>
      <c r="AA27" s="716"/>
      <c r="AB27" s="248"/>
      <c r="AC27" s="465"/>
    </row>
    <row r="28" spans="2:29" ht="7.5" customHeight="1">
      <c r="B28" s="468"/>
      <c r="C28" s="248"/>
      <c r="D28" s="248"/>
      <c r="E28" s="721" t="s">
        <v>1213</v>
      </c>
      <c r="F28" s="716"/>
      <c r="G28" s="716"/>
      <c r="H28" s="716"/>
      <c r="I28" s="248"/>
      <c r="J28" s="256">
        <v>0</v>
      </c>
      <c r="K28" s="254"/>
      <c r="L28" s="127"/>
      <c r="M28" s="270">
        <v>0</v>
      </c>
      <c r="N28" s="248"/>
      <c r="O28" s="248"/>
      <c r="P28" s="715" t="s">
        <v>1214</v>
      </c>
      <c r="Q28" s="716"/>
      <c r="R28" s="716"/>
      <c r="S28" s="716"/>
      <c r="T28" s="716"/>
      <c r="U28" s="248"/>
      <c r="V28" s="471"/>
      <c r="W28" s="471"/>
      <c r="X28" s="248"/>
      <c r="Y28" s="124"/>
      <c r="Z28" s="471"/>
      <c r="AA28" s="471"/>
      <c r="AB28" s="248"/>
      <c r="AC28" s="465"/>
    </row>
    <row r="29" spans="2:29" ht="10.5" customHeight="1">
      <c r="B29" s="468"/>
      <c r="C29" s="248"/>
      <c r="D29" s="722" t="s">
        <v>1215</v>
      </c>
      <c r="E29" s="716"/>
      <c r="F29" s="716"/>
      <c r="G29" s="716"/>
      <c r="H29" s="716"/>
      <c r="I29" s="248"/>
      <c r="J29" s="257">
        <f>SUM(J19:K28)</f>
        <v>24884616.090000004</v>
      </c>
      <c r="K29" s="248"/>
      <c r="L29" s="124"/>
      <c r="M29" s="472">
        <f>SUM(M19:M28)</f>
        <v>20213114.589999974</v>
      </c>
      <c r="N29" s="248"/>
      <c r="O29" s="248"/>
      <c r="P29" s="716"/>
      <c r="Q29" s="716"/>
      <c r="R29" s="716"/>
      <c r="S29" s="716"/>
      <c r="T29" s="716"/>
      <c r="U29" s="124"/>
      <c r="V29" s="471"/>
      <c r="W29" s="473">
        <f>W17+V26</f>
        <v>17299064.77</v>
      </c>
      <c r="X29" s="248"/>
      <c r="Y29" s="471"/>
      <c r="Z29" s="471"/>
      <c r="AA29" s="474">
        <f>Y17+Y26</f>
        <v>4090765.5700000003</v>
      </c>
      <c r="AB29" s="248"/>
      <c r="AC29" s="465"/>
    </row>
    <row r="30" spans="2:29" ht="3.75" customHeight="1">
      <c r="B30" s="46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465"/>
    </row>
    <row r="31" spans="2:29" ht="16.5" customHeight="1">
      <c r="B31" s="746" t="s">
        <v>1216</v>
      </c>
      <c r="C31" s="716"/>
      <c r="D31" s="716"/>
      <c r="E31" s="716"/>
      <c r="F31" s="716"/>
      <c r="G31" s="716"/>
      <c r="H31" s="716"/>
      <c r="I31" s="248"/>
      <c r="J31" s="474">
        <f>J29+J15</f>
        <v>149937101</v>
      </c>
      <c r="K31" s="248"/>
      <c r="L31" s="124"/>
      <c r="M31" s="474">
        <f>+M15+M29</f>
        <v>80721722.479999974</v>
      </c>
      <c r="N31" s="248"/>
      <c r="O31" s="248"/>
      <c r="P31" s="715" t="s">
        <v>1217</v>
      </c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48"/>
      <c r="AC31" s="465"/>
    </row>
    <row r="32" spans="2:29" ht="3" customHeight="1">
      <c r="B32" s="46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465"/>
    </row>
    <row r="33" spans="2:29" ht="10.5" customHeight="1">
      <c r="B33" s="468"/>
      <c r="C33" s="248"/>
      <c r="D33" s="248"/>
      <c r="E33" s="248"/>
      <c r="F33" s="248"/>
      <c r="G33" s="248"/>
      <c r="H33" s="248"/>
      <c r="I33" s="248"/>
      <c r="J33" s="259"/>
      <c r="K33" s="248"/>
      <c r="L33" s="248"/>
      <c r="M33" s="248"/>
      <c r="N33" s="248"/>
      <c r="O33" s="248"/>
      <c r="P33" s="248"/>
      <c r="Q33" s="722" t="s">
        <v>1218</v>
      </c>
      <c r="R33" s="716"/>
      <c r="S33" s="716"/>
      <c r="T33" s="716"/>
      <c r="U33" s="124"/>
      <c r="V33" s="251"/>
      <c r="W33" s="257">
        <f>+W35+W34</f>
        <v>42008.47</v>
      </c>
      <c r="X33" s="475"/>
      <c r="Y33" s="124"/>
      <c r="Z33" s="476"/>
      <c r="AA33" s="477">
        <f>+AA35</f>
        <v>42008</v>
      </c>
      <c r="AB33" s="248"/>
      <c r="AC33" s="465"/>
    </row>
    <row r="34" spans="2:29" ht="7.5" customHeight="1">
      <c r="B34" s="46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721" t="s">
        <v>1152</v>
      </c>
      <c r="S34" s="716"/>
      <c r="T34" s="716"/>
      <c r="U34" s="248"/>
      <c r="V34" s="124"/>
      <c r="W34" s="260">
        <v>0</v>
      </c>
      <c r="X34" s="248"/>
      <c r="Y34" s="124"/>
      <c r="Z34" s="255"/>
      <c r="AA34" s="260">
        <v>0</v>
      </c>
      <c r="AB34" s="248"/>
      <c r="AC34" s="465"/>
    </row>
    <row r="35" spans="2:29" ht="7.5" customHeight="1">
      <c r="B35" s="468"/>
      <c r="C35" s="248"/>
      <c r="D35" s="248"/>
      <c r="E35" s="248"/>
      <c r="F35" s="248"/>
      <c r="G35" s="248"/>
      <c r="H35" s="248"/>
      <c r="I35" s="248"/>
      <c r="J35" s="259"/>
      <c r="K35" s="248"/>
      <c r="L35" s="248"/>
      <c r="M35" s="261"/>
      <c r="N35" s="248"/>
      <c r="O35" s="248"/>
      <c r="P35" s="248"/>
      <c r="Q35" s="248"/>
      <c r="R35" s="721" t="s">
        <v>1219</v>
      </c>
      <c r="S35" s="716"/>
      <c r="T35" s="716"/>
      <c r="U35" s="248"/>
      <c r="V35" s="124"/>
      <c r="W35" s="260">
        <f>+'2023'!H50</f>
        <v>42008.47</v>
      </c>
      <c r="X35" s="248"/>
      <c r="Y35" s="124"/>
      <c r="Z35" s="255"/>
      <c r="AA35" s="260">
        <v>42008</v>
      </c>
      <c r="AB35" s="248"/>
      <c r="AC35" s="465"/>
    </row>
    <row r="36" spans="2:29" ht="16.5" customHeight="1">
      <c r="B36" s="468"/>
      <c r="C36" s="248"/>
      <c r="D36" s="248"/>
      <c r="E36" s="248"/>
      <c r="F36" s="248"/>
      <c r="G36" s="248"/>
      <c r="H36" s="248"/>
      <c r="I36" s="248"/>
      <c r="J36" s="259"/>
      <c r="K36" s="248"/>
      <c r="L36" s="248"/>
      <c r="M36" s="248"/>
      <c r="N36" s="248"/>
      <c r="O36" s="248"/>
      <c r="P36" s="248"/>
      <c r="Q36" s="248"/>
      <c r="R36" s="721" t="s">
        <v>1220</v>
      </c>
      <c r="S36" s="716"/>
      <c r="T36" s="716"/>
      <c r="U36" s="248"/>
      <c r="V36" s="124"/>
      <c r="W36" s="256"/>
      <c r="X36" s="254"/>
      <c r="Y36" s="744">
        <v>0</v>
      </c>
      <c r="Z36" s="716"/>
      <c r="AA36" s="716"/>
      <c r="AB36" s="248"/>
      <c r="AC36" s="465"/>
    </row>
    <row r="37" spans="2:29" ht="12" customHeight="1">
      <c r="B37" s="468"/>
      <c r="C37" s="248"/>
      <c r="D37" s="248"/>
      <c r="E37" s="248"/>
      <c r="F37" s="248"/>
      <c r="G37" s="248"/>
      <c r="H37" s="478"/>
      <c r="I37" s="248"/>
      <c r="J37" s="248"/>
      <c r="K37" s="248"/>
      <c r="L37" s="248"/>
      <c r="M37" s="261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465"/>
    </row>
    <row r="38" spans="2:29" ht="10.5" customHeight="1">
      <c r="B38" s="46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722" t="s">
        <v>1221</v>
      </c>
      <c r="R38" s="716"/>
      <c r="S38" s="716"/>
      <c r="T38" s="716"/>
      <c r="U38" s="723">
        <f>+W40+W39+W41+W42+W43</f>
        <v>132596028.18999992</v>
      </c>
      <c r="V38" s="741"/>
      <c r="W38" s="741"/>
      <c r="X38" s="248"/>
      <c r="Y38" s="745">
        <f>SUM(Y39:AA43)</f>
        <v>76588948.099999979</v>
      </c>
      <c r="Z38" s="724"/>
      <c r="AA38" s="724"/>
      <c r="AB38" s="248"/>
      <c r="AC38" s="465"/>
    </row>
    <row r="39" spans="2:29" ht="7.5" customHeight="1">
      <c r="B39" s="46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721" t="s">
        <v>1222</v>
      </c>
      <c r="S39" s="716"/>
      <c r="T39" s="716"/>
      <c r="U39" s="248"/>
      <c r="V39" s="124"/>
      <c r="W39" s="260">
        <f>+'1. Estado de actividades'!S82</f>
        <v>56269636.329999924</v>
      </c>
      <c r="X39" s="248"/>
      <c r="Y39" s="124"/>
      <c r="Z39" s="255"/>
      <c r="AA39" s="260">
        <f>+'1. Estado de actividades'!X82</f>
        <v>-41409361.230000019</v>
      </c>
      <c r="AB39" s="248"/>
      <c r="AC39" s="465"/>
    </row>
    <row r="40" spans="2:29" ht="9.75" customHeight="1">
      <c r="B40" s="468"/>
      <c r="C40" s="248"/>
      <c r="D40" s="248"/>
      <c r="E40" s="248"/>
      <c r="F40" s="248"/>
      <c r="G40" s="248"/>
      <c r="H40" s="248"/>
      <c r="I40" s="248"/>
      <c r="J40" s="261"/>
      <c r="K40" s="248"/>
      <c r="L40" s="248"/>
      <c r="M40" s="261"/>
      <c r="N40" s="248"/>
      <c r="O40" s="248"/>
      <c r="P40" s="248"/>
      <c r="Q40" s="248"/>
      <c r="R40" s="721" t="s">
        <v>1223</v>
      </c>
      <c r="S40" s="716"/>
      <c r="T40" s="716"/>
      <c r="U40" s="248"/>
      <c r="V40" s="124"/>
      <c r="W40" s="260">
        <v>76326391.859999999</v>
      </c>
      <c r="X40" s="248"/>
      <c r="Y40" s="124"/>
      <c r="Z40" s="255"/>
      <c r="AA40" s="260">
        <f>+'2022'!I34</f>
        <v>117998309.33</v>
      </c>
      <c r="AB40" s="248"/>
      <c r="AC40" s="465"/>
    </row>
    <row r="41" spans="2:29" ht="7.5" customHeight="1">
      <c r="B41" s="46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721" t="s">
        <v>1224</v>
      </c>
      <c r="S41" s="716"/>
      <c r="T41" s="716"/>
      <c r="U41" s="248"/>
      <c r="V41" s="124"/>
      <c r="W41" s="256">
        <v>0</v>
      </c>
      <c r="X41" s="254"/>
      <c r="Y41" s="127"/>
      <c r="Z41" s="256"/>
      <c r="AA41" s="256">
        <v>0</v>
      </c>
      <c r="AB41" s="248"/>
      <c r="AC41" s="465"/>
    </row>
    <row r="42" spans="2:29" ht="7.5" customHeight="1">
      <c r="B42" s="46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721" t="s">
        <v>1225</v>
      </c>
      <c r="S42" s="716"/>
      <c r="T42" s="716"/>
      <c r="U42" s="248"/>
      <c r="V42" s="124"/>
      <c r="W42" s="256">
        <v>0</v>
      </c>
      <c r="X42" s="254"/>
      <c r="Y42" s="127"/>
      <c r="Z42" s="256"/>
      <c r="AA42" s="256">
        <v>0</v>
      </c>
      <c r="AB42" s="248"/>
      <c r="AC42" s="465"/>
    </row>
    <row r="43" spans="2:29" ht="7.5" customHeight="1">
      <c r="B43" s="46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721" t="s">
        <v>1226</v>
      </c>
      <c r="S43" s="716"/>
      <c r="T43" s="716"/>
      <c r="U43" s="248"/>
      <c r="V43" s="124"/>
      <c r="W43" s="270">
        <v>0</v>
      </c>
      <c r="X43" s="254"/>
      <c r="Y43" s="127"/>
      <c r="Z43" s="256"/>
      <c r="AA43" s="256">
        <v>0</v>
      </c>
      <c r="AB43" s="248"/>
      <c r="AC43" s="465"/>
    </row>
    <row r="44" spans="2:29" ht="4.5" customHeight="1">
      <c r="B44" s="46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465"/>
    </row>
    <row r="45" spans="2:29" ht="10.5" customHeight="1">
      <c r="B45" s="468"/>
      <c r="C45" s="248"/>
      <c r="D45" s="248"/>
      <c r="E45" s="248"/>
      <c r="F45" s="248"/>
      <c r="G45" s="248"/>
      <c r="H45" s="248"/>
      <c r="I45" s="248"/>
      <c r="J45" s="261"/>
      <c r="K45" s="248"/>
      <c r="L45" s="248"/>
      <c r="M45" s="248"/>
      <c r="N45" s="248"/>
      <c r="O45" s="248"/>
      <c r="P45" s="248"/>
      <c r="Q45" s="722" t="s">
        <v>1227</v>
      </c>
      <c r="R45" s="716"/>
      <c r="S45" s="716"/>
      <c r="T45" s="716"/>
      <c r="U45" s="716"/>
      <c r="V45" s="716"/>
      <c r="W45" s="716"/>
      <c r="X45" s="716"/>
      <c r="Y45" s="716"/>
      <c r="Z45" s="716"/>
      <c r="AA45" s="716"/>
      <c r="AB45" s="248"/>
      <c r="AC45" s="465"/>
    </row>
    <row r="46" spans="2:29" ht="7.5" customHeight="1">
      <c r="B46" s="468"/>
      <c r="C46" s="248"/>
      <c r="D46" s="248"/>
      <c r="E46" s="248"/>
      <c r="F46" s="248"/>
      <c r="G46" s="248"/>
      <c r="H46" s="248"/>
      <c r="I46" s="248"/>
      <c r="J46" s="261"/>
      <c r="K46" s="248"/>
      <c r="L46" s="248"/>
      <c r="M46" s="248"/>
      <c r="N46" s="248"/>
      <c r="O46" s="248"/>
      <c r="P46" s="248"/>
      <c r="Q46" s="248"/>
      <c r="R46" s="721" t="s">
        <v>1228</v>
      </c>
      <c r="S46" s="716"/>
      <c r="T46" s="716"/>
      <c r="U46" s="248"/>
      <c r="V46" s="124"/>
      <c r="W46" s="256">
        <v>0</v>
      </c>
      <c r="X46" s="254"/>
      <c r="Y46" s="127"/>
      <c r="Z46" s="256"/>
      <c r="AA46" s="256">
        <v>0</v>
      </c>
      <c r="AB46" s="248"/>
      <c r="AC46" s="465"/>
    </row>
    <row r="47" spans="2:29" ht="7.5" customHeight="1">
      <c r="B47" s="46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721" t="s">
        <v>1229</v>
      </c>
      <c r="S47" s="716"/>
      <c r="T47" s="716"/>
      <c r="U47" s="248"/>
      <c r="V47" s="124"/>
      <c r="W47" s="256">
        <v>0</v>
      </c>
      <c r="X47" s="254"/>
      <c r="Y47" s="127"/>
      <c r="Z47" s="256"/>
      <c r="AA47" s="256">
        <v>0</v>
      </c>
      <c r="AB47" s="248"/>
      <c r="AC47" s="465"/>
    </row>
    <row r="48" spans="2:29" ht="4.5" customHeight="1">
      <c r="B48" s="46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465"/>
    </row>
    <row r="49" spans="2:29" ht="16.5" customHeight="1">
      <c r="B49" s="468"/>
      <c r="C49" s="248"/>
      <c r="D49" s="248"/>
      <c r="E49" s="248"/>
      <c r="F49" s="248"/>
      <c r="G49" s="248"/>
      <c r="H49" s="248"/>
      <c r="I49" s="248"/>
      <c r="J49" s="261"/>
      <c r="K49" s="248"/>
      <c r="L49" s="248"/>
      <c r="M49" s="248"/>
      <c r="N49" s="248"/>
      <c r="O49" s="248"/>
      <c r="P49" s="715" t="s">
        <v>1230</v>
      </c>
      <c r="Q49" s="716"/>
      <c r="R49" s="716"/>
      <c r="S49" s="716"/>
      <c r="T49" s="716"/>
      <c r="U49" s="248"/>
      <c r="V49" s="740">
        <f>+U38+W33</f>
        <v>132638036.65999992</v>
      </c>
      <c r="W49" s="724"/>
      <c r="X49" s="248"/>
      <c r="Y49" s="124"/>
      <c r="Z49" s="740">
        <f>AA33+Y38</f>
        <v>76630956.099999979</v>
      </c>
      <c r="AA49" s="741"/>
      <c r="AB49" s="248"/>
      <c r="AC49" s="465"/>
    </row>
    <row r="50" spans="2:29" ht="4.5" customHeight="1">
      <c r="B50" s="46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465"/>
    </row>
    <row r="51" spans="2:29" ht="18" customHeight="1">
      <c r="B51" s="479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739" t="s">
        <v>1231</v>
      </c>
      <c r="P51" s="717"/>
      <c r="Q51" s="717"/>
      <c r="R51" s="717"/>
      <c r="S51" s="717"/>
      <c r="T51" s="717"/>
      <c r="U51" s="273"/>
      <c r="V51" s="740">
        <f>+V49+W29</f>
        <v>149937101.42999992</v>
      </c>
      <c r="W51" s="724"/>
      <c r="X51" s="273"/>
      <c r="Y51" s="742">
        <f>AA29+Z49</f>
        <v>80721721.669999987</v>
      </c>
      <c r="Z51" s="743"/>
      <c r="AA51" s="743"/>
      <c r="AB51" s="273"/>
      <c r="AC51" s="466"/>
    </row>
    <row r="52" spans="2:29" ht="10.5" customHeight="1">
      <c r="B52" s="738" t="s">
        <v>1232</v>
      </c>
      <c r="C52" s="730"/>
      <c r="D52" s="730"/>
      <c r="E52" s="730"/>
      <c r="F52" s="730"/>
      <c r="G52" s="730"/>
      <c r="H52" s="730"/>
      <c r="I52" s="730"/>
      <c r="J52" s="730"/>
      <c r="K52" s="730"/>
      <c r="L52" s="730"/>
      <c r="M52" s="730"/>
      <c r="N52" s="730"/>
      <c r="O52" s="730"/>
      <c r="P52" s="730"/>
      <c r="Q52" s="730"/>
      <c r="R52" s="730"/>
      <c r="S52" s="730"/>
      <c r="T52" s="730"/>
      <c r="U52" s="421"/>
      <c r="V52" s="421"/>
      <c r="W52" s="480"/>
      <c r="X52" s="481"/>
      <c r="Y52" s="481"/>
      <c r="Z52" s="248"/>
      <c r="AA52" s="482"/>
      <c r="AB52" s="248"/>
      <c r="AC52" s="248"/>
    </row>
    <row r="53" spans="2:29" ht="10.5" customHeight="1">
      <c r="B53" s="248"/>
      <c r="C53" s="248"/>
      <c r="D53" s="248"/>
      <c r="E53" s="727" t="s">
        <v>1172</v>
      </c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6"/>
      <c r="AA53" s="716"/>
      <c r="AB53" s="248"/>
      <c r="AC53" s="248"/>
    </row>
    <row r="54" spans="2:29" ht="12.75" customHeight="1"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483"/>
      <c r="X54" s="248"/>
      <c r="Y54" s="248"/>
      <c r="Z54" s="248"/>
      <c r="AA54" s="248"/>
      <c r="AB54" s="248"/>
      <c r="AC54" s="248"/>
    </row>
    <row r="55" spans="2:29" ht="16.5" customHeight="1">
      <c r="B55" s="248"/>
      <c r="C55" s="248"/>
      <c r="D55" s="248"/>
      <c r="E55" s="248"/>
      <c r="F55" s="248"/>
      <c r="G55" s="248"/>
      <c r="H55" s="737" t="s">
        <v>1172</v>
      </c>
      <c r="I55" s="716"/>
      <c r="J55" s="716"/>
      <c r="K55" s="716"/>
      <c r="L55" s="716"/>
      <c r="M55" s="248"/>
      <c r="N55" s="248"/>
      <c r="O55" s="248"/>
      <c r="P55" s="248"/>
      <c r="Q55" s="248"/>
      <c r="R55" s="248"/>
      <c r="S55" s="248"/>
      <c r="T55" s="737" t="s">
        <v>1172</v>
      </c>
      <c r="U55" s="716"/>
      <c r="V55" s="716"/>
      <c r="W55" s="716"/>
      <c r="X55" s="716"/>
      <c r="Y55" s="716"/>
      <c r="Z55" s="716"/>
      <c r="AA55" s="248"/>
      <c r="AB55" s="248"/>
      <c r="AC55" s="248"/>
    </row>
    <row r="56" spans="2:29" ht="4.5" customHeight="1"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</row>
    <row r="57" spans="2:29" ht="12.75" customHeight="1"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</row>
    <row r="58" spans="2:29" ht="12.75" customHeight="1"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</row>
    <row r="59" spans="2:29" ht="12.75" customHeight="1"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</row>
    <row r="60" spans="2:29" ht="12.75" customHeight="1"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</row>
    <row r="61" spans="2:29" ht="12.75" customHeight="1"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</row>
    <row r="62" spans="2:29" ht="12.75" customHeight="1"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</row>
    <row r="63" spans="2:29" ht="12.75" customHeight="1"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</row>
    <row r="64" spans="2:29" ht="12.75" customHeight="1"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2:29" ht="12.75" customHeight="1"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</row>
    <row r="66" spans="2:29" ht="12.75" customHeight="1"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</row>
    <row r="67" spans="2:29" ht="12.75" customHeight="1"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</row>
    <row r="68" spans="2:29" ht="12.75" customHeight="1"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</row>
    <row r="69" spans="2:29" ht="12.75" customHeight="1"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</row>
    <row r="70" spans="2:29" ht="12.75" customHeight="1"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</row>
    <row r="71" spans="2:29" ht="12.75" customHeight="1"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</row>
    <row r="72" spans="2:29" ht="12.75" customHeight="1"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</row>
    <row r="73" spans="2:29" ht="12.75" customHeight="1"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</row>
    <row r="74" spans="2:29" ht="12.75" customHeight="1"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</row>
    <row r="75" spans="2:29" ht="12.75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</row>
    <row r="76" spans="2:29" ht="12.75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</row>
    <row r="77" spans="2:29" ht="12.75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</row>
    <row r="78" spans="2:29" ht="12.75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</row>
    <row r="79" spans="2:29" ht="12.75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</row>
    <row r="80" spans="2:29" ht="12.75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</row>
    <row r="81" spans="2:29" ht="12.75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</row>
    <row r="82" spans="2:29" ht="12.7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</row>
    <row r="83" spans="2:29" ht="12.7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</row>
    <row r="84" spans="2:29" ht="12.7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</row>
    <row r="85" spans="2:29" ht="12.7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2:29" ht="12.7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</row>
    <row r="87" spans="2:29" ht="12.7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</row>
    <row r="88" spans="2:29" ht="12.7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</row>
    <row r="89" spans="2:29" ht="12.7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</row>
    <row r="90" spans="2:29" ht="12.75" customHeight="1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</row>
    <row r="91" spans="2:29" ht="12.75" customHeight="1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</row>
    <row r="92" spans="2:29" ht="12.75" customHeight="1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</row>
    <row r="93" spans="2:29" ht="12.75" customHeight="1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</row>
    <row r="94" spans="2:29" ht="12.75" customHeight="1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</row>
    <row r="95" spans="2:29" ht="12.75" customHeight="1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</row>
    <row r="96" spans="2:29" ht="12.75" customHeight="1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</row>
    <row r="97" spans="2:29" ht="12.75" customHeight="1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</row>
    <row r="98" spans="2:29" ht="12.75" customHeight="1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</row>
    <row r="99" spans="2:29" ht="12.75" customHeight="1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</row>
    <row r="100" spans="2:29" ht="12.75" customHeight="1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</row>
  </sheetData>
  <mergeCells count="85">
    <mergeCell ref="Y17:AA17"/>
    <mergeCell ref="V18:W18"/>
    <mergeCell ref="Y18:AA18"/>
    <mergeCell ref="V27:W27"/>
    <mergeCell ref="P28:T29"/>
    <mergeCell ref="V26:W26"/>
    <mergeCell ref="Y26:AA26"/>
    <mergeCell ref="Y27:AA27"/>
    <mergeCell ref="Q26:T27"/>
    <mergeCell ref="R15:T15"/>
    <mergeCell ref="Q18:T18"/>
    <mergeCell ref="R16:T16"/>
    <mergeCell ref="R25:T25"/>
    <mergeCell ref="R23:T24"/>
    <mergeCell ref="Q17:T17"/>
    <mergeCell ref="R22:T22"/>
    <mergeCell ref="R21:T21"/>
    <mergeCell ref="R19:T19"/>
    <mergeCell ref="R20:T20"/>
    <mergeCell ref="E26:H26"/>
    <mergeCell ref="E28:H28"/>
    <mergeCell ref="D29:H29"/>
    <mergeCell ref="R40:T40"/>
    <mergeCell ref="R41:T41"/>
    <mergeCell ref="E22:H22"/>
    <mergeCell ref="E21:H21"/>
    <mergeCell ref="R39:T39"/>
    <mergeCell ref="Y36:AA36"/>
    <mergeCell ref="Y38:AA38"/>
    <mergeCell ref="P31:AA31"/>
    <mergeCell ref="Q38:T38"/>
    <mergeCell ref="U38:W38"/>
    <mergeCell ref="Q33:T33"/>
    <mergeCell ref="R34:T34"/>
    <mergeCell ref="R35:T35"/>
    <mergeCell ref="R36:T36"/>
    <mergeCell ref="E25:H25"/>
    <mergeCell ref="E23:H23"/>
    <mergeCell ref="B31:H31"/>
    <mergeCell ref="E27:H27"/>
    <mergeCell ref="H55:L55"/>
    <mergeCell ref="T55:Z55"/>
    <mergeCell ref="Q45:AA45"/>
    <mergeCell ref="R42:T42"/>
    <mergeCell ref="B52:T52"/>
    <mergeCell ref="O51:T51"/>
    <mergeCell ref="Z49:AA49"/>
    <mergeCell ref="P49:T49"/>
    <mergeCell ref="V49:W49"/>
    <mergeCell ref="R46:T46"/>
    <mergeCell ref="R47:T47"/>
    <mergeCell ref="Y51:AA51"/>
    <mergeCell ref="V51:W51"/>
    <mergeCell ref="R43:T43"/>
    <mergeCell ref="E53:AA53"/>
    <mergeCell ref="Y7:AA7"/>
    <mergeCell ref="V7:W7"/>
    <mergeCell ref="R13:T14"/>
    <mergeCell ref="R8:T8"/>
    <mergeCell ref="Q7:T7"/>
    <mergeCell ref="R9:T9"/>
    <mergeCell ref="R10:T10"/>
    <mergeCell ref="R11:T11"/>
    <mergeCell ref="R12:T12"/>
    <mergeCell ref="D7:H7"/>
    <mergeCell ref="E8:H8"/>
    <mergeCell ref="E12:H12"/>
    <mergeCell ref="E9:H9"/>
    <mergeCell ref="E11:H11"/>
    <mergeCell ref="E10:H10"/>
    <mergeCell ref="Y6:AA6"/>
    <mergeCell ref="V6:W6"/>
    <mergeCell ref="B1:E1"/>
    <mergeCell ref="B3:AB3"/>
    <mergeCell ref="B4:AB4"/>
    <mergeCell ref="B2:AA2"/>
    <mergeCell ref="B6:F6"/>
    <mergeCell ref="P6:R6"/>
    <mergeCell ref="L6:M6"/>
    <mergeCell ref="E20:H20"/>
    <mergeCell ref="E19:H19"/>
    <mergeCell ref="D15:H15"/>
    <mergeCell ref="D18:H18"/>
    <mergeCell ref="E13:H13"/>
    <mergeCell ref="E14:H14"/>
  </mergeCells>
  <pageMargins left="0.23622047244094491" right="0.23622047244094491" top="0.19685039370078741" bottom="0.19685039370078741" header="0" footer="0"/>
  <pageSetup scale="79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outlinePr summaryBelow="0" summaryRight="0"/>
  </sheetPr>
  <dimension ref="B1:AR97"/>
  <sheetViews>
    <sheetView showGridLines="0" view="pageBreakPreview" zoomScaleNormal="100" zoomScaleSheetLayoutView="100" workbookViewId="0">
      <pane ySplit="7" topLeftCell="A8" activePane="bottomLeft" state="frozen"/>
      <selection pane="bottomLeft" activeCell="Y48" sqref="Y48"/>
    </sheetView>
  </sheetViews>
  <sheetFormatPr baseColWidth="10" defaultColWidth="14.42578125" defaultRowHeight="15" customHeight="1"/>
  <cols>
    <col min="1" max="1" width="9.28515625" customWidth="1"/>
    <col min="2" max="2" width="4" customWidth="1"/>
    <col min="3" max="3" width="0.5703125" customWidth="1"/>
    <col min="4" max="4" width="0.28515625" customWidth="1"/>
    <col min="5" max="5" width="0.85546875" customWidth="1"/>
    <col min="6" max="6" width="1.28515625" customWidth="1"/>
    <col min="7" max="7" width="7.85546875" customWidth="1"/>
    <col min="8" max="8" width="1.5703125" customWidth="1"/>
    <col min="9" max="9" width="24.28515625" customWidth="1"/>
    <col min="10" max="14" width="0.28515625" customWidth="1"/>
    <col min="15" max="15" width="5.5703125" customWidth="1"/>
    <col min="16" max="16" width="6.85546875" customWidth="1"/>
    <col min="17" max="19" width="0.28515625" customWidth="1"/>
    <col min="20" max="20" width="0.140625" customWidth="1"/>
    <col min="21" max="21" width="13" customWidth="1"/>
    <col min="22" max="22" width="0.140625" customWidth="1"/>
    <col min="23" max="23" width="0.5703125" customWidth="1"/>
    <col min="24" max="24" width="5.85546875" customWidth="1"/>
    <col min="25" max="25" width="3.85546875" customWidth="1"/>
    <col min="26" max="26" width="13" customWidth="1"/>
    <col min="27" max="27" width="0.140625" customWidth="1"/>
    <col min="28" max="29" width="0.5703125" customWidth="1"/>
    <col min="30" max="30" width="1.140625" customWidth="1"/>
    <col min="31" max="31" width="1.5703125" customWidth="1"/>
    <col min="32" max="32" width="0.5703125" customWidth="1"/>
    <col min="33" max="33" width="10" customWidth="1"/>
    <col min="34" max="34" width="0.28515625" customWidth="1"/>
    <col min="35" max="35" width="0.5703125" customWidth="1"/>
    <col min="36" max="36" width="0.42578125" customWidth="1"/>
    <col min="37" max="37" width="12" customWidth="1"/>
    <col min="38" max="38" width="1.5703125" customWidth="1"/>
    <col min="39" max="40" width="0.28515625" customWidth="1"/>
    <col min="41" max="41" width="0.42578125" customWidth="1"/>
    <col min="42" max="42" width="16.85546875" customWidth="1"/>
    <col min="43" max="43" width="9.140625" customWidth="1"/>
    <col min="44" max="44" width="14.42578125" customWidth="1"/>
  </cols>
  <sheetData>
    <row r="1" spans="2:44" ht="0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8"/>
      <c r="AQ1" s="18"/>
      <c r="AR1" s="18"/>
    </row>
    <row r="2" spans="2:44" ht="3" customHeight="1">
      <c r="B2" s="719" t="s">
        <v>1233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81"/>
      <c r="AE2" s="781"/>
      <c r="AF2" s="781"/>
      <c r="AG2" s="781"/>
      <c r="AH2" s="781"/>
      <c r="AI2" s="781"/>
      <c r="AJ2" s="781"/>
      <c r="AK2" s="781"/>
      <c r="AL2" s="781"/>
      <c r="AM2" s="781"/>
      <c r="AN2" s="781"/>
      <c r="AO2" s="781"/>
      <c r="AP2" s="18"/>
      <c r="AQ2" s="18"/>
      <c r="AR2" s="18"/>
    </row>
    <row r="3" spans="2:44" ht="3.75" customHeight="1">
      <c r="B3" s="781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1"/>
      <c r="AP3" s="18"/>
      <c r="AQ3" s="18"/>
      <c r="AR3" s="18"/>
    </row>
    <row r="4" spans="2:44" ht="6.75" customHeight="1"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18"/>
      <c r="AQ4" s="18"/>
      <c r="AR4" s="18"/>
    </row>
    <row r="5" spans="2:44" ht="13.5" customHeight="1">
      <c r="B5" s="750" t="s">
        <v>1234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18"/>
      <c r="AQ5" s="18"/>
      <c r="AR5" s="18"/>
    </row>
    <row r="6" spans="2:44" ht="3.75" customHeight="1">
      <c r="B6" s="750" t="s">
        <v>1235</v>
      </c>
      <c r="C6" s="749"/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  <c r="S6" s="749"/>
      <c r="T6" s="749"/>
      <c r="U6" s="749"/>
      <c r="V6" s="749"/>
      <c r="W6" s="749"/>
      <c r="X6" s="749"/>
      <c r="Y6" s="749"/>
      <c r="Z6" s="749"/>
      <c r="AA6" s="74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749"/>
      <c r="AM6" s="749"/>
      <c r="AN6" s="749"/>
      <c r="AO6" s="749"/>
      <c r="AP6" s="18"/>
      <c r="AQ6" s="18"/>
      <c r="AR6" s="18"/>
    </row>
    <row r="7" spans="2:44" ht="14.25" customHeight="1"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  <c r="AM7" s="749"/>
      <c r="AN7" s="749"/>
      <c r="AO7" s="749"/>
      <c r="AP7" s="18"/>
      <c r="AQ7" s="18"/>
      <c r="AR7" s="18"/>
    </row>
    <row r="8" spans="2:44" ht="16.5" customHeight="1"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18"/>
      <c r="AQ8" s="18"/>
      <c r="AR8" s="18"/>
    </row>
    <row r="9" spans="2:44" ht="1.5" customHeight="1"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18"/>
      <c r="AQ9" s="18"/>
      <c r="AR9" s="18"/>
    </row>
    <row r="10" spans="2:44" ht="93" customHeight="1">
      <c r="B10" s="784" t="s">
        <v>1236</v>
      </c>
      <c r="C10" s="785"/>
      <c r="D10" s="785"/>
      <c r="E10" s="785"/>
      <c r="F10" s="785"/>
      <c r="G10" s="785"/>
      <c r="H10" s="785"/>
      <c r="I10" s="785"/>
      <c r="J10" s="785"/>
      <c r="K10" s="785"/>
      <c r="L10" s="786"/>
      <c r="M10" s="784" t="s">
        <v>1237</v>
      </c>
      <c r="N10" s="785"/>
      <c r="O10" s="785"/>
      <c r="P10" s="785"/>
      <c r="Q10" s="785"/>
      <c r="R10" s="785"/>
      <c r="S10" s="786"/>
      <c r="T10" s="784" t="s">
        <v>1238</v>
      </c>
      <c r="U10" s="785"/>
      <c r="V10" s="785"/>
      <c r="W10" s="786"/>
      <c r="X10" s="784" t="s">
        <v>1239</v>
      </c>
      <c r="Y10" s="785"/>
      <c r="Z10" s="785"/>
      <c r="AA10" s="785"/>
      <c r="AB10" s="786"/>
      <c r="AC10" s="784" t="s">
        <v>1240</v>
      </c>
      <c r="AD10" s="785"/>
      <c r="AE10" s="785"/>
      <c r="AF10" s="785"/>
      <c r="AG10" s="785"/>
      <c r="AH10" s="785"/>
      <c r="AI10" s="786"/>
      <c r="AJ10" s="784" t="s">
        <v>1241</v>
      </c>
      <c r="AK10" s="785"/>
      <c r="AL10" s="785"/>
      <c r="AM10" s="785"/>
      <c r="AN10" s="786"/>
      <c r="AO10" s="284"/>
      <c r="AP10" s="18"/>
      <c r="AQ10" s="18"/>
      <c r="AR10" s="18"/>
    </row>
    <row r="11" spans="2:44" ht="6" customHeight="1">
      <c r="B11" s="485"/>
      <c r="C11" s="284"/>
      <c r="D11" s="284"/>
      <c r="E11" s="284"/>
      <c r="F11" s="284"/>
      <c r="G11" s="284"/>
      <c r="H11" s="284"/>
      <c r="I11" s="284"/>
      <c r="J11" s="284"/>
      <c r="K11" s="284"/>
      <c r="L11" s="776" t="s">
        <v>1172</v>
      </c>
      <c r="M11" s="486"/>
      <c r="N11" s="486"/>
      <c r="O11" s="486"/>
      <c r="P11" s="487"/>
      <c r="Q11" s="487"/>
      <c r="R11" s="783" t="s">
        <v>1172</v>
      </c>
      <c r="S11" s="787"/>
      <c r="T11" s="487"/>
      <c r="U11" s="486"/>
      <c r="V11" s="486"/>
      <c r="W11" s="783" t="s">
        <v>1172</v>
      </c>
      <c r="X11" s="487"/>
      <c r="Y11" s="487"/>
      <c r="Z11" s="486"/>
      <c r="AA11" s="486"/>
      <c r="AB11" s="783" t="s">
        <v>1172</v>
      </c>
      <c r="AC11" s="486"/>
      <c r="AD11" s="486"/>
      <c r="AE11" s="487"/>
      <c r="AF11" s="487"/>
      <c r="AG11" s="486"/>
      <c r="AH11" s="486"/>
      <c r="AI11" s="783" t="s">
        <v>1172</v>
      </c>
      <c r="AJ11" s="487"/>
      <c r="AK11" s="487"/>
      <c r="AL11" s="487"/>
      <c r="AM11" s="284"/>
      <c r="AN11" s="488"/>
      <c r="AO11" s="284"/>
      <c r="AP11" s="18"/>
      <c r="AQ11" s="18"/>
      <c r="AR11" s="18"/>
    </row>
    <row r="12" spans="2:44" ht="1.5" customHeight="1">
      <c r="B12" s="754" t="s">
        <v>1242</v>
      </c>
      <c r="C12" s="749"/>
      <c r="D12" s="749"/>
      <c r="E12" s="749"/>
      <c r="F12" s="749"/>
      <c r="G12" s="749"/>
      <c r="H12" s="749"/>
      <c r="I12" s="749"/>
      <c r="J12" s="284"/>
      <c r="K12" s="284"/>
      <c r="L12" s="760"/>
      <c r="M12" s="487"/>
      <c r="N12" s="487"/>
      <c r="O12" s="487"/>
      <c r="P12" s="487"/>
      <c r="Q12" s="487"/>
      <c r="R12" s="760"/>
      <c r="S12" s="760"/>
      <c r="T12" s="487"/>
      <c r="U12" s="487"/>
      <c r="V12" s="487"/>
      <c r="W12" s="760"/>
      <c r="X12" s="487"/>
      <c r="Y12" s="487"/>
      <c r="Z12" s="487"/>
      <c r="AA12" s="487"/>
      <c r="AB12" s="760"/>
      <c r="AC12" s="487"/>
      <c r="AD12" s="487"/>
      <c r="AE12" s="487"/>
      <c r="AF12" s="487"/>
      <c r="AG12" s="487"/>
      <c r="AH12" s="487"/>
      <c r="AI12" s="760"/>
      <c r="AJ12" s="487"/>
      <c r="AK12" s="487"/>
      <c r="AL12" s="487"/>
      <c r="AM12" s="284"/>
      <c r="AN12" s="488"/>
      <c r="AO12" s="284"/>
      <c r="AP12" s="18"/>
      <c r="AQ12" s="18"/>
      <c r="AR12" s="18"/>
    </row>
    <row r="13" spans="2:44" ht="9" customHeight="1">
      <c r="B13" s="755"/>
      <c r="C13" s="756"/>
      <c r="D13" s="756"/>
      <c r="E13" s="756"/>
      <c r="F13" s="756"/>
      <c r="G13" s="756"/>
      <c r="H13" s="756"/>
      <c r="I13" s="749"/>
      <c r="J13" s="284"/>
      <c r="K13" s="284"/>
      <c r="L13" s="760"/>
      <c r="M13" s="487"/>
      <c r="N13" s="487"/>
      <c r="O13" s="487"/>
      <c r="P13" s="487"/>
      <c r="Q13" s="487"/>
      <c r="R13" s="760"/>
      <c r="S13" s="760"/>
      <c r="T13" s="487"/>
      <c r="U13" s="487"/>
      <c r="V13" s="487"/>
      <c r="W13" s="760"/>
      <c r="X13" s="487"/>
      <c r="Y13" s="487"/>
      <c r="Z13" s="487"/>
      <c r="AA13" s="487"/>
      <c r="AB13" s="760"/>
      <c r="AC13" s="487"/>
      <c r="AD13" s="487"/>
      <c r="AE13" s="487"/>
      <c r="AF13" s="487"/>
      <c r="AG13" s="487"/>
      <c r="AH13" s="487"/>
      <c r="AI13" s="760"/>
      <c r="AJ13" s="487"/>
      <c r="AK13" s="779">
        <v>0</v>
      </c>
      <c r="AL13" s="780"/>
      <c r="AM13" s="284"/>
      <c r="AN13" s="488"/>
      <c r="AO13" s="284"/>
      <c r="AP13" s="18"/>
      <c r="AQ13" s="18"/>
      <c r="AR13" s="18" t="s">
        <v>12</v>
      </c>
    </row>
    <row r="14" spans="2:44" ht="19.5" customHeight="1">
      <c r="B14" s="755"/>
      <c r="C14" s="749"/>
      <c r="D14" s="749"/>
      <c r="E14" s="749"/>
      <c r="F14" s="749"/>
      <c r="G14" s="749"/>
      <c r="H14" s="749"/>
      <c r="I14" s="749"/>
      <c r="J14" s="284"/>
      <c r="K14" s="284"/>
      <c r="L14" s="760"/>
      <c r="M14" s="487"/>
      <c r="N14" s="487"/>
      <c r="O14" s="487"/>
      <c r="P14" s="487"/>
      <c r="Q14" s="487"/>
      <c r="R14" s="760"/>
      <c r="S14" s="760"/>
      <c r="T14" s="487"/>
      <c r="U14" s="487"/>
      <c r="V14" s="487"/>
      <c r="W14" s="760"/>
      <c r="X14" s="487"/>
      <c r="Y14" s="487"/>
      <c r="Z14" s="487"/>
      <c r="AA14" s="487"/>
      <c r="AB14" s="760"/>
      <c r="AC14" s="487"/>
      <c r="AD14" s="487"/>
      <c r="AE14" s="487"/>
      <c r="AF14" s="487"/>
      <c r="AG14" s="487"/>
      <c r="AH14" s="487"/>
      <c r="AI14" s="760"/>
      <c r="AJ14" s="487"/>
      <c r="AK14" s="487"/>
      <c r="AL14" s="487"/>
      <c r="AM14" s="284"/>
      <c r="AN14" s="488"/>
      <c r="AO14" s="284"/>
      <c r="AP14" s="18"/>
      <c r="AQ14" s="18"/>
      <c r="AR14" s="18"/>
    </row>
    <row r="15" spans="2:44" ht="15" customHeight="1">
      <c r="B15" s="485"/>
      <c r="C15" s="284"/>
      <c r="D15" s="284"/>
      <c r="E15" s="284"/>
      <c r="F15" s="284"/>
      <c r="G15" s="284"/>
      <c r="H15" s="284"/>
      <c r="I15" s="284"/>
      <c r="J15" s="284"/>
      <c r="K15" s="284"/>
      <c r="L15" s="769">
        <f>SUM(L17:P19)</f>
        <v>42008</v>
      </c>
      <c r="M15" s="768"/>
      <c r="N15" s="768"/>
      <c r="O15" s="768"/>
      <c r="P15" s="768"/>
      <c r="Q15" s="487"/>
      <c r="R15" s="487"/>
      <c r="S15" s="487"/>
      <c r="T15" s="487"/>
      <c r="U15" s="490">
        <f>SUM(U17:Y19)</f>
        <v>0</v>
      </c>
      <c r="V15" s="490"/>
      <c r="W15" s="490"/>
      <c r="X15" s="490"/>
      <c r="Y15" s="490"/>
      <c r="Z15" s="490">
        <f>SUM(Z17:AD19)</f>
        <v>0</v>
      </c>
      <c r="AA15" s="490"/>
      <c r="AB15" s="490"/>
      <c r="AC15" s="490"/>
      <c r="AD15" s="490"/>
      <c r="AE15" s="770">
        <f>SUM(AG17:AG19)</f>
        <v>0</v>
      </c>
      <c r="AF15" s="760"/>
      <c r="AG15" s="760"/>
      <c r="AH15" s="491"/>
      <c r="AI15" s="491"/>
      <c r="AJ15" s="491"/>
      <c r="AK15" s="489">
        <f>+L15</f>
        <v>42008</v>
      </c>
      <c r="AL15" s="492"/>
      <c r="AM15" s="284"/>
      <c r="AN15" s="488"/>
      <c r="AO15" s="284"/>
      <c r="AP15" s="18"/>
      <c r="AQ15" s="18"/>
      <c r="AR15" s="18"/>
    </row>
    <row r="16" spans="2:44" ht="0.75" customHeight="1">
      <c r="B16" s="485"/>
      <c r="C16" s="284"/>
      <c r="D16" s="284"/>
      <c r="E16" s="284"/>
      <c r="F16" s="284"/>
      <c r="G16" s="284"/>
      <c r="H16" s="284"/>
      <c r="I16" s="284"/>
      <c r="J16" s="284"/>
      <c r="K16" s="284"/>
      <c r="L16" s="487"/>
      <c r="M16" s="487"/>
      <c r="N16" s="487"/>
      <c r="O16" s="487"/>
      <c r="P16" s="487"/>
      <c r="Q16" s="487"/>
      <c r="R16" s="487"/>
      <c r="S16" s="487"/>
      <c r="T16" s="487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87"/>
      <c r="AI16" s="487"/>
      <c r="AJ16" s="487"/>
      <c r="AK16" s="487"/>
      <c r="AL16" s="487"/>
      <c r="AM16" s="284"/>
      <c r="AN16" s="488"/>
      <c r="AO16" s="284"/>
      <c r="AP16" s="18"/>
      <c r="AQ16" s="18"/>
      <c r="AR16" s="18"/>
    </row>
    <row r="17" spans="2:44" ht="9" customHeight="1">
      <c r="B17" s="485"/>
      <c r="C17" s="284"/>
      <c r="D17" s="758" t="s">
        <v>1152</v>
      </c>
      <c r="E17" s="749"/>
      <c r="F17" s="749"/>
      <c r="G17" s="749"/>
      <c r="H17" s="749"/>
      <c r="I17" s="749"/>
      <c r="J17" s="284"/>
      <c r="K17" s="284"/>
      <c r="L17" s="767">
        <f>'2. Edo. de situación financiera'!AA34</f>
        <v>0</v>
      </c>
      <c r="M17" s="768"/>
      <c r="N17" s="768"/>
      <c r="O17" s="768"/>
      <c r="P17" s="768"/>
      <c r="Q17" s="487"/>
      <c r="R17" s="487"/>
      <c r="S17" s="487"/>
      <c r="T17" s="487"/>
      <c r="U17" s="494">
        <v>0</v>
      </c>
      <c r="V17" s="494"/>
      <c r="W17" s="493"/>
      <c r="X17" s="493"/>
      <c r="Y17" s="493"/>
      <c r="Z17" s="494">
        <v>0</v>
      </c>
      <c r="AA17" s="493"/>
      <c r="AB17" s="493"/>
      <c r="AC17" s="493"/>
      <c r="AD17" s="493"/>
      <c r="AE17" s="493"/>
      <c r="AF17" s="493"/>
      <c r="AG17" s="494">
        <v>0</v>
      </c>
      <c r="AH17" s="487"/>
      <c r="AI17" s="487"/>
      <c r="AJ17" s="487"/>
      <c r="AK17" s="767">
        <f>SUM(L17:AG17)</f>
        <v>0</v>
      </c>
      <c r="AL17" s="768"/>
      <c r="AM17" s="284"/>
      <c r="AN17" s="488"/>
      <c r="AO17" s="284"/>
      <c r="AP17" s="18"/>
      <c r="AQ17" s="18"/>
      <c r="AR17" s="18"/>
    </row>
    <row r="18" spans="2:44" ht="9" customHeight="1">
      <c r="B18" s="485"/>
      <c r="C18" s="284"/>
      <c r="D18" s="758" t="s">
        <v>1219</v>
      </c>
      <c r="E18" s="749"/>
      <c r="F18" s="749"/>
      <c r="G18" s="749"/>
      <c r="H18" s="749"/>
      <c r="I18" s="749"/>
      <c r="J18" s="284"/>
      <c r="K18" s="284"/>
      <c r="L18" s="767">
        <f>'2. Edo. de situación financiera'!AA35</f>
        <v>42008</v>
      </c>
      <c r="M18" s="768"/>
      <c r="N18" s="768"/>
      <c r="O18" s="768"/>
      <c r="P18" s="768"/>
      <c r="Q18" s="487"/>
      <c r="R18" s="487"/>
      <c r="S18" s="487"/>
      <c r="T18" s="487"/>
      <c r="U18" s="759">
        <v>0</v>
      </c>
      <c r="V18" s="760"/>
      <c r="W18" s="493"/>
      <c r="X18" s="493"/>
      <c r="Y18" s="493"/>
      <c r="Z18" s="494">
        <v>0</v>
      </c>
      <c r="AA18" s="493"/>
      <c r="AB18" s="493"/>
      <c r="AC18" s="493"/>
      <c r="AD18" s="493"/>
      <c r="AE18" s="493"/>
      <c r="AF18" s="493"/>
      <c r="AG18" s="494">
        <v>0</v>
      </c>
      <c r="AH18" s="487"/>
      <c r="AI18" s="487"/>
      <c r="AJ18" s="487"/>
      <c r="AK18" s="767">
        <f>SUM(L18:AG18)</f>
        <v>42008</v>
      </c>
      <c r="AL18" s="768"/>
      <c r="AM18" s="284"/>
      <c r="AN18" s="488"/>
      <c r="AO18" s="284"/>
      <c r="AP18" s="18"/>
      <c r="AQ18" s="18"/>
      <c r="AR18" s="18"/>
    </row>
    <row r="19" spans="2:44" ht="9" customHeight="1">
      <c r="B19" s="485"/>
      <c r="C19" s="284"/>
      <c r="D19" s="758" t="s">
        <v>1220</v>
      </c>
      <c r="E19" s="749"/>
      <c r="F19" s="749"/>
      <c r="G19" s="749"/>
      <c r="H19" s="749"/>
      <c r="I19" s="749"/>
      <c r="J19" s="284"/>
      <c r="K19" s="284"/>
      <c r="L19" s="759">
        <v>0</v>
      </c>
      <c r="M19" s="760"/>
      <c r="N19" s="760"/>
      <c r="O19" s="760"/>
      <c r="P19" s="760"/>
      <c r="Q19" s="487"/>
      <c r="R19" s="487"/>
      <c r="S19" s="487"/>
      <c r="T19" s="487"/>
      <c r="U19" s="494">
        <v>0</v>
      </c>
      <c r="V19" s="493"/>
      <c r="W19" s="493"/>
      <c r="X19" s="493"/>
      <c r="Y19" s="493"/>
      <c r="Z19" s="494">
        <v>0</v>
      </c>
      <c r="AA19" s="493"/>
      <c r="AB19" s="493"/>
      <c r="AC19" s="493"/>
      <c r="AD19" s="493"/>
      <c r="AE19" s="493"/>
      <c r="AF19" s="493"/>
      <c r="AG19" s="494">
        <v>0</v>
      </c>
      <c r="AH19" s="487"/>
      <c r="AI19" s="487"/>
      <c r="AJ19" s="487"/>
      <c r="AK19" s="767">
        <f>SUM(L19:AG19)</f>
        <v>0</v>
      </c>
      <c r="AL19" s="768"/>
      <c r="AM19" s="284"/>
      <c r="AN19" s="488"/>
      <c r="AO19" s="284"/>
      <c r="AP19" s="18"/>
      <c r="AQ19" s="18"/>
      <c r="AR19" s="18"/>
    </row>
    <row r="20" spans="2:44" ht="10.5" customHeight="1">
      <c r="B20" s="485"/>
      <c r="C20" s="284"/>
      <c r="D20" s="284"/>
      <c r="E20" s="284"/>
      <c r="F20" s="284"/>
      <c r="G20" s="284"/>
      <c r="H20" s="284"/>
      <c r="I20" s="284"/>
      <c r="J20" s="284"/>
      <c r="K20" s="284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92"/>
      <c r="AL20" s="492"/>
      <c r="AM20" s="284"/>
      <c r="AN20" s="488"/>
      <c r="AO20" s="284"/>
      <c r="AP20" s="18"/>
      <c r="AQ20" s="18"/>
      <c r="AR20" s="18"/>
    </row>
    <row r="21" spans="2:44" ht="1.5" customHeight="1">
      <c r="B21" s="754" t="s">
        <v>1243</v>
      </c>
      <c r="C21" s="749"/>
      <c r="D21" s="749"/>
      <c r="E21" s="749"/>
      <c r="F21" s="749"/>
      <c r="G21" s="749"/>
      <c r="H21" s="749"/>
      <c r="I21" s="749"/>
      <c r="J21" s="284"/>
      <c r="K21" s="284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92"/>
      <c r="AL21" s="492"/>
      <c r="AM21" s="284"/>
      <c r="AN21" s="488"/>
      <c r="AO21" s="284"/>
      <c r="AP21" s="18"/>
      <c r="AQ21" s="18"/>
      <c r="AR21" s="18"/>
    </row>
    <row r="22" spans="2:44" ht="9" customHeight="1">
      <c r="B22" s="755"/>
      <c r="C22" s="749"/>
      <c r="D22" s="749"/>
      <c r="E22" s="749"/>
      <c r="F22" s="749"/>
      <c r="G22" s="749"/>
      <c r="H22" s="749"/>
      <c r="I22" s="749"/>
      <c r="J22" s="284"/>
      <c r="K22" s="284"/>
      <c r="L22" s="487"/>
      <c r="M22" s="487"/>
      <c r="N22" s="487"/>
      <c r="O22" s="487"/>
      <c r="P22" s="770">
        <f>SUM(P24:Q28)</f>
        <v>0</v>
      </c>
      <c r="Q22" s="760"/>
      <c r="R22" s="487"/>
      <c r="S22" s="487"/>
      <c r="T22" s="769">
        <f>SUM(T24:U28)</f>
        <v>76588948.060000002</v>
      </c>
      <c r="U22" s="768"/>
      <c r="V22" s="487"/>
      <c r="W22" s="487"/>
      <c r="X22" s="487"/>
      <c r="Y22" s="769">
        <f>SUM(Y24:Z28)</f>
        <v>0</v>
      </c>
      <c r="Z22" s="768"/>
      <c r="AA22" s="487"/>
      <c r="AB22" s="487"/>
      <c r="AC22" s="487"/>
      <c r="AD22" s="487"/>
      <c r="AE22" s="487"/>
      <c r="AF22" s="487"/>
      <c r="AG22" s="770">
        <f>SUM(AG24:AH28)</f>
        <v>0</v>
      </c>
      <c r="AH22" s="760"/>
      <c r="AI22" s="487"/>
      <c r="AJ22" s="487"/>
      <c r="AK22" s="769">
        <f t="shared" ref="AK22:AK27" si="0">SUM(L22:AG22)</f>
        <v>76588948.060000002</v>
      </c>
      <c r="AL22" s="768"/>
      <c r="AM22" s="284"/>
      <c r="AN22" s="488"/>
      <c r="AO22" s="284"/>
      <c r="AP22" s="18"/>
      <c r="AQ22" s="18"/>
      <c r="AR22" s="18"/>
    </row>
    <row r="23" spans="2:44" ht="0.75" customHeight="1">
      <c r="B23" s="485"/>
      <c r="C23" s="284"/>
      <c r="D23" s="284"/>
      <c r="E23" s="284"/>
      <c r="F23" s="284"/>
      <c r="G23" s="284"/>
      <c r="H23" s="284"/>
      <c r="I23" s="284"/>
      <c r="J23" s="284"/>
      <c r="K23" s="284"/>
      <c r="L23" s="487"/>
      <c r="M23" s="487"/>
      <c r="N23" s="487"/>
      <c r="O23" s="487"/>
      <c r="P23" s="495"/>
      <c r="Q23" s="495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95"/>
      <c r="AH23" s="495"/>
      <c r="AI23" s="487"/>
      <c r="AJ23" s="487"/>
      <c r="AK23" s="767">
        <f t="shared" si="0"/>
        <v>0</v>
      </c>
      <c r="AL23" s="768"/>
      <c r="AM23" s="284"/>
      <c r="AN23" s="488"/>
      <c r="AO23" s="284"/>
      <c r="AP23" s="18"/>
      <c r="AQ23" s="18"/>
      <c r="AR23" s="18"/>
    </row>
    <row r="24" spans="2:44" ht="9" customHeight="1">
      <c r="B24" s="485"/>
      <c r="C24" s="284"/>
      <c r="D24" s="758" t="s">
        <v>1244</v>
      </c>
      <c r="E24" s="749"/>
      <c r="F24" s="749"/>
      <c r="G24" s="749"/>
      <c r="H24" s="749"/>
      <c r="I24" s="749"/>
      <c r="J24" s="284"/>
      <c r="K24" s="284"/>
      <c r="L24" s="487"/>
      <c r="M24" s="487"/>
      <c r="N24" s="487"/>
      <c r="O24" s="487"/>
      <c r="P24" s="759">
        <v>0</v>
      </c>
      <c r="Q24" s="760"/>
      <c r="R24" s="487"/>
      <c r="S24" s="487"/>
      <c r="T24" s="487"/>
      <c r="U24" s="777">
        <v>-41409361.270000003</v>
      </c>
      <c r="V24" s="778"/>
      <c r="W24" s="487"/>
      <c r="X24" s="487"/>
      <c r="Y24" s="767">
        <v>0</v>
      </c>
      <c r="Z24" s="768"/>
      <c r="AA24" s="487"/>
      <c r="AB24" s="487"/>
      <c r="AC24" s="487"/>
      <c r="AD24" s="487"/>
      <c r="AE24" s="487"/>
      <c r="AF24" s="487"/>
      <c r="AG24" s="759">
        <v>0</v>
      </c>
      <c r="AH24" s="760"/>
      <c r="AI24" s="487"/>
      <c r="AJ24" s="487"/>
      <c r="AK24" s="767">
        <f t="shared" si="0"/>
        <v>-41409361.270000003</v>
      </c>
      <c r="AL24" s="768"/>
      <c r="AM24" s="284"/>
      <c r="AN24" s="488"/>
      <c r="AO24" s="284"/>
      <c r="AP24" s="18"/>
      <c r="AQ24" s="18"/>
      <c r="AR24" s="18"/>
    </row>
    <row r="25" spans="2:44" ht="9" customHeight="1">
      <c r="B25" s="485"/>
      <c r="C25" s="284"/>
      <c r="D25" s="758" t="s">
        <v>1223</v>
      </c>
      <c r="E25" s="749"/>
      <c r="F25" s="749"/>
      <c r="G25" s="749"/>
      <c r="H25" s="749"/>
      <c r="I25" s="749"/>
      <c r="J25" s="284"/>
      <c r="K25" s="284"/>
      <c r="L25" s="487"/>
      <c r="M25" s="487"/>
      <c r="N25" s="487"/>
      <c r="O25" s="487"/>
      <c r="P25" s="759">
        <v>0</v>
      </c>
      <c r="Q25" s="760"/>
      <c r="R25" s="487"/>
      <c r="S25" s="487"/>
      <c r="T25" s="767">
        <f>+'2. Edo. de situación financiera'!AA40</f>
        <v>117998309.33</v>
      </c>
      <c r="U25" s="768"/>
      <c r="V25" s="487"/>
      <c r="W25" s="487"/>
      <c r="X25" s="487"/>
      <c r="Y25" s="487"/>
      <c r="Z25" s="759">
        <v>0</v>
      </c>
      <c r="AA25" s="760"/>
      <c r="AB25" s="487"/>
      <c r="AC25" s="487"/>
      <c r="AD25" s="487"/>
      <c r="AE25" s="487"/>
      <c r="AF25" s="487"/>
      <c r="AG25" s="759">
        <v>0</v>
      </c>
      <c r="AH25" s="760"/>
      <c r="AI25" s="487"/>
      <c r="AJ25" s="487"/>
      <c r="AK25" s="767">
        <f t="shared" si="0"/>
        <v>117998309.33</v>
      </c>
      <c r="AL25" s="768"/>
      <c r="AM25" s="284"/>
      <c r="AN25" s="488"/>
      <c r="AO25" s="284"/>
      <c r="AP25" s="18"/>
      <c r="AQ25" s="18"/>
      <c r="AR25" s="18"/>
    </row>
    <row r="26" spans="2:44" ht="9" customHeight="1">
      <c r="B26" s="485"/>
      <c r="C26" s="284"/>
      <c r="D26" s="758" t="s">
        <v>1224</v>
      </c>
      <c r="E26" s="749"/>
      <c r="F26" s="749"/>
      <c r="G26" s="749"/>
      <c r="H26" s="749"/>
      <c r="I26" s="749"/>
      <c r="J26" s="284"/>
      <c r="K26" s="284"/>
      <c r="L26" s="487"/>
      <c r="M26" s="487"/>
      <c r="N26" s="487"/>
      <c r="O26" s="487"/>
      <c r="P26" s="759">
        <v>0</v>
      </c>
      <c r="Q26" s="760"/>
      <c r="R26" s="487"/>
      <c r="S26" s="487"/>
      <c r="T26" s="759">
        <v>0</v>
      </c>
      <c r="U26" s="760"/>
      <c r="V26" s="487"/>
      <c r="W26" s="487"/>
      <c r="X26" s="487"/>
      <c r="Y26" s="487"/>
      <c r="Z26" s="759">
        <v>0</v>
      </c>
      <c r="AA26" s="760"/>
      <c r="AB26" s="487"/>
      <c r="AC26" s="487"/>
      <c r="AD26" s="487"/>
      <c r="AE26" s="487"/>
      <c r="AF26" s="487"/>
      <c r="AG26" s="759">
        <v>0</v>
      </c>
      <c r="AH26" s="760"/>
      <c r="AI26" s="487"/>
      <c r="AJ26" s="487"/>
      <c r="AK26" s="767">
        <f t="shared" si="0"/>
        <v>0</v>
      </c>
      <c r="AL26" s="768"/>
      <c r="AM26" s="284"/>
      <c r="AN26" s="488"/>
      <c r="AO26" s="284"/>
      <c r="AP26" s="18"/>
      <c r="AQ26" s="18"/>
      <c r="AR26" s="18"/>
    </row>
    <row r="27" spans="2:44" ht="9" customHeight="1">
      <c r="B27" s="485"/>
      <c r="C27" s="284"/>
      <c r="D27" s="758" t="s">
        <v>1225</v>
      </c>
      <c r="E27" s="749"/>
      <c r="F27" s="749"/>
      <c r="G27" s="749"/>
      <c r="H27" s="749"/>
      <c r="I27" s="749"/>
      <c r="J27" s="284"/>
      <c r="K27" s="284"/>
      <c r="L27" s="487"/>
      <c r="M27" s="487"/>
      <c r="N27" s="487"/>
      <c r="O27" s="487"/>
      <c r="P27" s="759">
        <v>0</v>
      </c>
      <c r="Q27" s="760"/>
      <c r="R27" s="487"/>
      <c r="S27" s="487"/>
      <c r="T27" s="759">
        <v>0</v>
      </c>
      <c r="U27" s="760"/>
      <c r="V27" s="487"/>
      <c r="W27" s="487"/>
      <c r="X27" s="487"/>
      <c r="Y27" s="487"/>
      <c r="Z27" s="759">
        <v>0</v>
      </c>
      <c r="AA27" s="760"/>
      <c r="AB27" s="487"/>
      <c r="AC27" s="487"/>
      <c r="AD27" s="487"/>
      <c r="AE27" s="487"/>
      <c r="AF27" s="487"/>
      <c r="AG27" s="759">
        <v>0</v>
      </c>
      <c r="AH27" s="760"/>
      <c r="AI27" s="487"/>
      <c r="AJ27" s="487"/>
      <c r="AK27" s="767">
        <f t="shared" si="0"/>
        <v>0</v>
      </c>
      <c r="AL27" s="768"/>
      <c r="AM27" s="284"/>
      <c r="AN27" s="488"/>
      <c r="AO27" s="284"/>
      <c r="AP27" s="18"/>
      <c r="AQ27" s="18"/>
      <c r="AR27" s="18"/>
    </row>
    <row r="28" spans="2:44" ht="9" customHeight="1">
      <c r="B28" s="485"/>
      <c r="C28" s="284"/>
      <c r="D28" s="758" t="s">
        <v>1226</v>
      </c>
      <c r="E28" s="749"/>
      <c r="F28" s="749"/>
      <c r="G28" s="749"/>
      <c r="H28" s="749"/>
      <c r="I28" s="749"/>
      <c r="J28" s="284"/>
      <c r="K28" s="284"/>
      <c r="L28" s="487"/>
      <c r="M28" s="487"/>
      <c r="N28" s="487"/>
      <c r="O28" s="487"/>
      <c r="P28" s="759">
        <v>0</v>
      </c>
      <c r="Q28" s="760"/>
      <c r="R28" s="487"/>
      <c r="S28" s="487"/>
      <c r="T28" s="759">
        <v>0</v>
      </c>
      <c r="U28" s="760"/>
      <c r="V28" s="487"/>
      <c r="W28" s="487"/>
      <c r="X28" s="487"/>
      <c r="Y28" s="487"/>
      <c r="Z28" s="759">
        <v>0</v>
      </c>
      <c r="AA28" s="760"/>
      <c r="AB28" s="487"/>
      <c r="AC28" s="487"/>
      <c r="AD28" s="487"/>
      <c r="AE28" s="487"/>
      <c r="AF28" s="487"/>
      <c r="AG28" s="759">
        <v>0</v>
      </c>
      <c r="AH28" s="760"/>
      <c r="AI28" s="487"/>
      <c r="AJ28" s="487"/>
      <c r="AK28" s="767">
        <v>0</v>
      </c>
      <c r="AL28" s="768"/>
      <c r="AM28" s="284"/>
      <c r="AN28" s="488"/>
      <c r="AO28" s="284"/>
      <c r="AP28" s="18"/>
      <c r="AQ28" s="18"/>
      <c r="AR28" s="18"/>
    </row>
    <row r="29" spans="2:44" ht="6.75" customHeight="1">
      <c r="B29" s="485"/>
      <c r="C29" s="284"/>
      <c r="D29" s="284"/>
      <c r="E29" s="284"/>
      <c r="F29" s="284"/>
      <c r="G29" s="284"/>
      <c r="H29" s="284"/>
      <c r="I29" s="284"/>
      <c r="J29" s="284"/>
      <c r="K29" s="284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284"/>
      <c r="AN29" s="488"/>
      <c r="AO29" s="284"/>
      <c r="AP29" s="18"/>
      <c r="AQ29" s="18"/>
      <c r="AR29" s="18"/>
    </row>
    <row r="30" spans="2:44" ht="3.75" customHeight="1">
      <c r="B30" s="754" t="s">
        <v>1245</v>
      </c>
      <c r="C30" s="749"/>
      <c r="D30" s="749"/>
      <c r="E30" s="749"/>
      <c r="F30" s="749"/>
      <c r="G30" s="749"/>
      <c r="H30" s="749"/>
      <c r="I30" s="749"/>
      <c r="J30" s="284"/>
      <c r="K30" s="284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  <c r="AM30" s="284"/>
      <c r="AN30" s="488"/>
      <c r="AO30" s="284"/>
      <c r="AP30" s="18"/>
      <c r="AQ30" s="18"/>
      <c r="AR30" s="18"/>
    </row>
    <row r="31" spans="2:44" ht="9" customHeight="1">
      <c r="B31" s="755"/>
      <c r="C31" s="756"/>
      <c r="D31" s="756"/>
      <c r="E31" s="756"/>
      <c r="F31" s="756"/>
      <c r="G31" s="756"/>
      <c r="H31" s="756"/>
      <c r="I31" s="749"/>
      <c r="J31" s="284"/>
      <c r="K31" s="284"/>
      <c r="L31" s="487"/>
      <c r="M31" s="487"/>
      <c r="N31" s="487"/>
      <c r="O31" s="487"/>
      <c r="P31" s="770">
        <f>SUM(P33:Q34)</f>
        <v>0</v>
      </c>
      <c r="Q31" s="760"/>
      <c r="R31" s="495"/>
      <c r="S31" s="495"/>
      <c r="T31" s="495"/>
      <c r="U31" s="770">
        <f>SUM(U33:V34)</f>
        <v>0</v>
      </c>
      <c r="V31" s="760"/>
      <c r="W31" s="495"/>
      <c r="X31" s="495"/>
      <c r="Y31" s="495"/>
      <c r="Z31" s="770">
        <f>SUM(Z33:AA34)</f>
        <v>0</v>
      </c>
      <c r="AA31" s="760"/>
      <c r="AB31" s="495"/>
      <c r="AC31" s="495"/>
      <c r="AD31" s="770">
        <f>SUM(AD33:AG34)</f>
        <v>0</v>
      </c>
      <c r="AE31" s="760"/>
      <c r="AF31" s="760"/>
      <c r="AG31" s="760"/>
      <c r="AH31" s="487"/>
      <c r="AI31" s="487"/>
      <c r="AJ31" s="487"/>
      <c r="AK31" s="770">
        <f>SUM(AK33:AL34)</f>
        <v>0</v>
      </c>
      <c r="AL31" s="760"/>
      <c r="AM31" s="284"/>
      <c r="AN31" s="488"/>
      <c r="AO31" s="284"/>
      <c r="AP31" s="18"/>
      <c r="AQ31" s="18"/>
      <c r="AR31" s="18"/>
    </row>
    <row r="32" spans="2:44" ht="6.75" customHeight="1">
      <c r="B32" s="755"/>
      <c r="C32" s="749"/>
      <c r="D32" s="749"/>
      <c r="E32" s="749"/>
      <c r="F32" s="749"/>
      <c r="G32" s="749"/>
      <c r="H32" s="749"/>
      <c r="I32" s="749"/>
      <c r="J32" s="284"/>
      <c r="K32" s="284"/>
      <c r="L32" s="284"/>
      <c r="M32" s="284"/>
      <c r="N32" s="284"/>
      <c r="O32" s="284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284"/>
      <c r="AI32" s="284"/>
      <c r="AJ32" s="284"/>
      <c r="AK32" s="496"/>
      <c r="AL32" s="496"/>
      <c r="AM32" s="284"/>
      <c r="AN32" s="488"/>
      <c r="AO32" s="284"/>
      <c r="AP32" s="18"/>
      <c r="AQ32" s="18"/>
      <c r="AR32" s="18"/>
    </row>
    <row r="33" spans="2:44" ht="7.5" customHeight="1">
      <c r="B33" s="485"/>
      <c r="C33" s="284"/>
      <c r="D33" s="284"/>
      <c r="E33" s="758" t="s">
        <v>1228</v>
      </c>
      <c r="F33" s="749"/>
      <c r="G33" s="749"/>
      <c r="H33" s="749"/>
      <c r="I33" s="749"/>
      <c r="J33" s="749"/>
      <c r="K33" s="284"/>
      <c r="L33" s="284"/>
      <c r="M33" s="284"/>
      <c r="N33" s="284"/>
      <c r="O33" s="284"/>
      <c r="P33" s="753">
        <v>0</v>
      </c>
      <c r="Q33" s="749"/>
      <c r="R33" s="496"/>
      <c r="S33" s="496"/>
      <c r="T33" s="496"/>
      <c r="U33" s="753">
        <v>0</v>
      </c>
      <c r="V33" s="749"/>
      <c r="W33" s="496"/>
      <c r="X33" s="496"/>
      <c r="Y33" s="496"/>
      <c r="Z33" s="753">
        <v>0</v>
      </c>
      <c r="AA33" s="749"/>
      <c r="AB33" s="496"/>
      <c r="AC33" s="496"/>
      <c r="AD33" s="753">
        <v>0</v>
      </c>
      <c r="AE33" s="749"/>
      <c r="AF33" s="749"/>
      <c r="AG33" s="749"/>
      <c r="AH33" s="284"/>
      <c r="AI33" s="284"/>
      <c r="AJ33" s="284"/>
      <c r="AK33" s="753">
        <f>SUM(L33:AG33)</f>
        <v>0</v>
      </c>
      <c r="AL33" s="749"/>
      <c r="AM33" s="284"/>
      <c r="AN33" s="488"/>
      <c r="AO33" s="284"/>
      <c r="AP33" s="18"/>
      <c r="AQ33" s="18"/>
      <c r="AR33" s="18"/>
    </row>
    <row r="34" spans="2:44" ht="9" customHeight="1">
      <c r="B34" s="485"/>
      <c r="C34" s="284"/>
      <c r="D34" s="284"/>
      <c r="E34" s="758" t="s">
        <v>1229</v>
      </c>
      <c r="F34" s="749"/>
      <c r="G34" s="749"/>
      <c r="H34" s="749"/>
      <c r="I34" s="749"/>
      <c r="J34" s="749"/>
      <c r="K34" s="284"/>
      <c r="L34" s="284"/>
      <c r="M34" s="284"/>
      <c r="N34" s="284"/>
      <c r="O34" s="284"/>
      <c r="P34" s="753">
        <v>0</v>
      </c>
      <c r="Q34" s="749"/>
      <c r="R34" s="496"/>
      <c r="S34" s="496"/>
      <c r="T34" s="496"/>
      <c r="U34" s="753">
        <v>0</v>
      </c>
      <c r="V34" s="749"/>
      <c r="W34" s="496"/>
      <c r="X34" s="496"/>
      <c r="Y34" s="496"/>
      <c r="Z34" s="753">
        <v>0</v>
      </c>
      <c r="AA34" s="749"/>
      <c r="AB34" s="496"/>
      <c r="AC34" s="496"/>
      <c r="AD34" s="753">
        <v>0</v>
      </c>
      <c r="AE34" s="749"/>
      <c r="AF34" s="749"/>
      <c r="AG34" s="749"/>
      <c r="AH34" s="284"/>
      <c r="AI34" s="284"/>
      <c r="AJ34" s="284"/>
      <c r="AK34" s="753">
        <f>SUM(L34:AG34)</f>
        <v>0</v>
      </c>
      <c r="AL34" s="749"/>
      <c r="AM34" s="284"/>
      <c r="AN34" s="488"/>
      <c r="AO34" s="284"/>
      <c r="AP34" s="18"/>
      <c r="AQ34" s="18"/>
      <c r="AR34" s="18"/>
    </row>
    <row r="35" spans="2:44" ht="6" customHeight="1">
      <c r="B35" s="485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488"/>
      <c r="AO35" s="284"/>
      <c r="AP35" s="18"/>
      <c r="AQ35" s="18"/>
      <c r="AR35" s="18"/>
    </row>
    <row r="36" spans="2:44" ht="4.5" customHeight="1">
      <c r="B36" s="773" t="s">
        <v>1172</v>
      </c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74"/>
      <c r="AF36" s="774"/>
      <c r="AG36" s="774"/>
      <c r="AH36" s="774"/>
      <c r="AI36" s="774"/>
      <c r="AJ36" s="774"/>
      <c r="AK36" s="774"/>
      <c r="AL36" s="774"/>
      <c r="AM36" s="774"/>
      <c r="AN36" s="488"/>
      <c r="AO36" s="284"/>
      <c r="AP36" s="18"/>
      <c r="AQ36" s="18"/>
      <c r="AR36" s="18"/>
    </row>
    <row r="37" spans="2:44" ht="3.75" customHeight="1">
      <c r="B37" s="485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488"/>
      <c r="AO37" s="284"/>
      <c r="AP37" s="18"/>
      <c r="AQ37" s="18"/>
      <c r="AR37" s="18"/>
    </row>
    <row r="38" spans="2:44" ht="1.5" customHeight="1">
      <c r="B38" s="485"/>
      <c r="C38" s="766" t="s">
        <v>1246</v>
      </c>
      <c r="D38" s="749"/>
      <c r="E38" s="749"/>
      <c r="F38" s="749"/>
      <c r="G38" s="749"/>
      <c r="H38" s="749"/>
      <c r="I38" s="749"/>
      <c r="J38" s="749"/>
      <c r="K38" s="749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488"/>
      <c r="AO38" s="284"/>
      <c r="AP38" s="18"/>
      <c r="AQ38" s="18"/>
      <c r="AR38" s="18"/>
    </row>
    <row r="39" spans="2:44" ht="23.25" customHeight="1">
      <c r="B39" s="485"/>
      <c r="C39" s="749"/>
      <c r="D39" s="749"/>
      <c r="E39" s="749"/>
      <c r="F39" s="749"/>
      <c r="G39" s="749"/>
      <c r="H39" s="749"/>
      <c r="I39" s="749"/>
      <c r="J39" s="749"/>
      <c r="K39" s="749"/>
      <c r="L39" s="761">
        <f>L15+P22+P31</f>
        <v>42008</v>
      </c>
      <c r="M39" s="762"/>
      <c r="N39" s="762"/>
      <c r="O39" s="762"/>
      <c r="P39" s="762"/>
      <c r="Q39" s="499"/>
      <c r="R39" s="499"/>
      <c r="S39" s="499"/>
      <c r="T39" s="761">
        <f>U15+T22+U31</f>
        <v>76588948.060000002</v>
      </c>
      <c r="U39" s="762"/>
      <c r="V39" s="499"/>
      <c r="W39" s="499"/>
      <c r="X39" s="499"/>
      <c r="Y39" s="761">
        <f>Z15+Y22+Z31</f>
        <v>0</v>
      </c>
      <c r="Z39" s="762"/>
      <c r="AA39" s="499"/>
      <c r="AB39" s="499"/>
      <c r="AC39" s="499"/>
      <c r="AD39" s="757">
        <f>AE15+AG22+AD31</f>
        <v>0</v>
      </c>
      <c r="AE39" s="749"/>
      <c r="AF39" s="749"/>
      <c r="AG39" s="749"/>
      <c r="AH39" s="499"/>
      <c r="AI39" s="499"/>
      <c r="AJ39" s="499"/>
      <c r="AK39" s="761">
        <f>AK13+AK22+AK31+AK15</f>
        <v>76630956.060000002</v>
      </c>
      <c r="AL39" s="762"/>
      <c r="AM39" s="284"/>
      <c r="AN39" s="488"/>
      <c r="AO39" s="284"/>
      <c r="AP39" s="328"/>
      <c r="AQ39" s="18"/>
      <c r="AR39" s="18"/>
    </row>
    <row r="40" spans="2:44" ht="3" customHeight="1">
      <c r="B40" s="485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488"/>
      <c r="AO40" s="284"/>
      <c r="AP40" s="18"/>
      <c r="AQ40" s="18"/>
      <c r="AR40" s="18"/>
    </row>
    <row r="41" spans="2:44" ht="4.5" customHeight="1">
      <c r="B41" s="763" t="s">
        <v>1172</v>
      </c>
      <c r="C41" s="764"/>
      <c r="D41" s="764"/>
      <c r="E41" s="764"/>
      <c r="F41" s="764"/>
      <c r="G41" s="764"/>
      <c r="H41" s="764"/>
      <c r="I41" s="764"/>
      <c r="J41" s="764"/>
      <c r="K41" s="764"/>
      <c r="L41" s="764"/>
      <c r="M41" s="764"/>
      <c r="N41" s="764"/>
      <c r="O41" s="764"/>
      <c r="P41" s="764"/>
      <c r="Q41" s="764"/>
      <c r="R41" s="764"/>
      <c r="S41" s="764"/>
      <c r="T41" s="764"/>
      <c r="U41" s="764"/>
      <c r="V41" s="764"/>
      <c r="W41" s="764"/>
      <c r="X41" s="764"/>
      <c r="Y41" s="764"/>
      <c r="Z41" s="764"/>
      <c r="AA41" s="764"/>
      <c r="AB41" s="764"/>
      <c r="AC41" s="764"/>
      <c r="AD41" s="764"/>
      <c r="AE41" s="764"/>
      <c r="AF41" s="764"/>
      <c r="AG41" s="764"/>
      <c r="AH41" s="764"/>
      <c r="AI41" s="764"/>
      <c r="AJ41" s="764"/>
      <c r="AK41" s="764"/>
      <c r="AL41" s="764"/>
      <c r="AM41" s="764"/>
      <c r="AN41" s="488"/>
      <c r="AO41" s="284"/>
      <c r="AP41" s="18"/>
      <c r="AQ41" s="18"/>
      <c r="AR41" s="18"/>
    </row>
    <row r="42" spans="2:44" ht="9.75" customHeight="1">
      <c r="B42" s="485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488"/>
      <c r="AO42" s="284"/>
      <c r="AP42" s="18"/>
      <c r="AQ42" s="18"/>
      <c r="AR42" s="18"/>
    </row>
    <row r="43" spans="2:44" ht="4.5" customHeight="1">
      <c r="B43" s="754" t="s">
        <v>1247</v>
      </c>
      <c r="C43" s="749"/>
      <c r="D43" s="749"/>
      <c r="E43" s="749"/>
      <c r="F43" s="749"/>
      <c r="G43" s="749"/>
      <c r="H43" s="749"/>
      <c r="I43" s="749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488"/>
      <c r="AO43" s="284"/>
      <c r="AP43" s="18"/>
      <c r="AQ43" s="18"/>
      <c r="AR43" s="18"/>
    </row>
    <row r="44" spans="2:44" ht="9" customHeight="1">
      <c r="B44" s="755"/>
      <c r="C44" s="756"/>
      <c r="D44" s="756"/>
      <c r="E44" s="756"/>
      <c r="F44" s="756"/>
      <c r="G44" s="756"/>
      <c r="H44" s="756"/>
      <c r="I44" s="749"/>
      <c r="J44" s="284"/>
      <c r="K44" s="284"/>
      <c r="L44" s="761">
        <v>0</v>
      </c>
      <c r="M44" s="762"/>
      <c r="N44" s="762"/>
      <c r="O44" s="762"/>
      <c r="P44" s="762"/>
      <c r="Q44" s="284"/>
      <c r="R44" s="284"/>
      <c r="S44" s="284"/>
      <c r="T44" s="284"/>
      <c r="U44" s="708">
        <f>SUM(U46:V48)</f>
        <v>0</v>
      </c>
      <c r="V44" s="501"/>
      <c r="W44" s="284"/>
      <c r="X44" s="284"/>
      <c r="Y44" s="284"/>
      <c r="Z44" s="708">
        <f>SUM(Z46:AA48)</f>
        <v>4962173</v>
      </c>
      <c r="AA44" s="709"/>
      <c r="AB44" s="496"/>
      <c r="AC44" s="496"/>
      <c r="AD44" s="496"/>
      <c r="AE44" s="496"/>
      <c r="AF44" s="496"/>
      <c r="AG44" s="500">
        <f>SUM(AG46:AH48)</f>
        <v>0</v>
      </c>
      <c r="AH44" s="496"/>
      <c r="AI44" s="284"/>
      <c r="AJ44" s="284"/>
      <c r="AK44" s="761">
        <f>L44+U44+Z44+AG44</f>
        <v>4962173</v>
      </c>
      <c r="AL44" s="762"/>
      <c r="AM44" s="284"/>
      <c r="AN44" s="488"/>
      <c r="AO44" s="284"/>
      <c r="AP44" s="18"/>
      <c r="AQ44" s="18"/>
      <c r="AR44" s="18"/>
    </row>
    <row r="45" spans="2:44" ht="6.75" customHeight="1">
      <c r="B45" s="755"/>
      <c r="C45" s="749"/>
      <c r="D45" s="749"/>
      <c r="E45" s="749"/>
      <c r="F45" s="749"/>
      <c r="G45" s="749"/>
      <c r="H45" s="749"/>
      <c r="I45" s="749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501"/>
      <c r="V45" s="501"/>
      <c r="W45" s="284"/>
      <c r="X45" s="284"/>
      <c r="Y45" s="284"/>
      <c r="Z45" s="709"/>
      <c r="AA45" s="709"/>
      <c r="AB45" s="496"/>
      <c r="AC45" s="496"/>
      <c r="AD45" s="496"/>
      <c r="AE45" s="496"/>
      <c r="AF45" s="496"/>
      <c r="AG45" s="496"/>
      <c r="AH45" s="496"/>
      <c r="AI45" s="284"/>
      <c r="AJ45" s="284"/>
      <c r="AK45" s="284"/>
      <c r="AL45" s="284"/>
      <c r="AM45" s="284"/>
      <c r="AN45" s="488"/>
      <c r="AO45" s="284"/>
      <c r="AP45" s="212"/>
      <c r="AQ45" s="18"/>
      <c r="AR45" s="18"/>
    </row>
    <row r="46" spans="2:44" ht="9" customHeight="1">
      <c r="B46" s="485"/>
      <c r="C46" s="284"/>
      <c r="D46" s="758" t="s">
        <v>1152</v>
      </c>
      <c r="E46" s="749"/>
      <c r="F46" s="749"/>
      <c r="G46" s="749"/>
      <c r="H46" s="749"/>
      <c r="I46" s="749"/>
      <c r="J46" s="284"/>
      <c r="K46" s="284"/>
      <c r="L46" s="765">
        <f>'2. Edo. de situación financiera'!W33-'2. Edo. de situación financiera'!AA33</f>
        <v>0.47000000000116415</v>
      </c>
      <c r="M46" s="762"/>
      <c r="N46" s="762"/>
      <c r="O46" s="762"/>
      <c r="P46" s="762"/>
      <c r="Q46" s="284"/>
      <c r="R46" s="284"/>
      <c r="S46" s="284"/>
      <c r="T46" s="284"/>
      <c r="U46" s="753">
        <v>0</v>
      </c>
      <c r="V46" s="749"/>
      <c r="W46" s="284"/>
      <c r="X46" s="284"/>
      <c r="Y46" s="284"/>
      <c r="Z46" s="751">
        <f>+'2. Edo. de situación financiera'!W34</f>
        <v>0</v>
      </c>
      <c r="AA46" s="752"/>
      <c r="AB46" s="496"/>
      <c r="AC46" s="496"/>
      <c r="AD46" s="496"/>
      <c r="AE46" s="496"/>
      <c r="AF46" s="496"/>
      <c r="AG46" s="753">
        <v>0</v>
      </c>
      <c r="AH46" s="749"/>
      <c r="AI46" s="284"/>
      <c r="AJ46" s="284"/>
      <c r="AK46" s="753">
        <v>0</v>
      </c>
      <c r="AL46" s="749"/>
      <c r="AM46" s="284"/>
      <c r="AN46" s="488"/>
      <c r="AO46" s="284"/>
      <c r="AP46" s="18"/>
      <c r="AQ46" s="18"/>
      <c r="AR46" s="18"/>
    </row>
    <row r="47" spans="2:44" ht="9" customHeight="1">
      <c r="B47" s="485"/>
      <c r="C47" s="284"/>
      <c r="D47" s="758" t="s">
        <v>1219</v>
      </c>
      <c r="E47" s="749"/>
      <c r="F47" s="749"/>
      <c r="G47" s="749"/>
      <c r="H47" s="749"/>
      <c r="I47" s="749"/>
      <c r="J47" s="284"/>
      <c r="K47" s="284"/>
      <c r="L47" s="751">
        <v>0</v>
      </c>
      <c r="M47" s="752"/>
      <c r="N47" s="752"/>
      <c r="O47" s="752"/>
      <c r="P47" s="752"/>
      <c r="Q47" s="284"/>
      <c r="R47" s="284"/>
      <c r="S47" s="284"/>
      <c r="T47" s="284"/>
      <c r="U47" s="753">
        <v>0</v>
      </c>
      <c r="V47" s="749"/>
      <c r="W47" s="284"/>
      <c r="X47" s="284"/>
      <c r="Y47" s="284"/>
      <c r="Z47" s="751">
        <v>0</v>
      </c>
      <c r="AA47" s="752"/>
      <c r="AB47" s="496"/>
      <c r="AC47" s="496"/>
      <c r="AD47" s="496"/>
      <c r="AE47" s="496"/>
      <c r="AF47" s="496"/>
      <c r="AG47" s="753">
        <v>0</v>
      </c>
      <c r="AH47" s="749"/>
      <c r="AI47" s="284"/>
      <c r="AJ47" s="284"/>
      <c r="AK47" s="753">
        <v>0</v>
      </c>
      <c r="AL47" s="749"/>
      <c r="AM47" s="284"/>
      <c r="AN47" s="488"/>
      <c r="AO47" s="284"/>
      <c r="AP47" s="18"/>
      <c r="AQ47" s="18"/>
      <c r="AR47" s="18"/>
    </row>
    <row r="48" spans="2:44" ht="9" customHeight="1">
      <c r="B48" s="485"/>
      <c r="C48" s="284"/>
      <c r="D48" s="758" t="s">
        <v>1220</v>
      </c>
      <c r="E48" s="749"/>
      <c r="F48" s="749"/>
      <c r="G48" s="749"/>
      <c r="H48" s="749"/>
      <c r="I48" s="749"/>
      <c r="J48" s="284"/>
      <c r="K48" s="284"/>
      <c r="L48" s="751">
        <v>0</v>
      </c>
      <c r="M48" s="752"/>
      <c r="N48" s="752"/>
      <c r="O48" s="752"/>
      <c r="P48" s="752"/>
      <c r="Q48" s="284"/>
      <c r="R48" s="284"/>
      <c r="S48" s="284"/>
      <c r="T48" s="284"/>
      <c r="U48" s="751">
        <v>0</v>
      </c>
      <c r="V48" s="752"/>
      <c r="W48" s="284"/>
      <c r="X48" s="284"/>
      <c r="Y48" s="284"/>
      <c r="Z48" s="751">
        <v>4962173</v>
      </c>
      <c r="AA48" s="752"/>
      <c r="AB48" s="496"/>
      <c r="AC48" s="496"/>
      <c r="AD48" s="496"/>
      <c r="AE48" s="496"/>
      <c r="AF48" s="496"/>
      <c r="AG48" s="753">
        <v>0</v>
      </c>
      <c r="AH48" s="749"/>
      <c r="AI48" s="284"/>
      <c r="AJ48" s="284"/>
      <c r="AK48" s="753">
        <v>0</v>
      </c>
      <c r="AL48" s="749"/>
      <c r="AM48" s="284"/>
      <c r="AN48" s="488"/>
      <c r="AO48" s="284"/>
      <c r="AP48" s="212"/>
      <c r="AQ48" s="18"/>
      <c r="AR48" s="18"/>
    </row>
    <row r="49" spans="2:44" ht="6" customHeight="1">
      <c r="B49" s="485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488"/>
      <c r="AO49" s="284"/>
      <c r="AP49" s="18"/>
      <c r="AQ49" s="18"/>
      <c r="AR49" s="18"/>
    </row>
    <row r="50" spans="2:44" ht="7.5" customHeight="1">
      <c r="B50" s="754" t="s">
        <v>1248</v>
      </c>
      <c r="C50" s="749"/>
      <c r="D50" s="749"/>
      <c r="E50" s="749"/>
      <c r="F50" s="749"/>
      <c r="G50" s="749"/>
      <c r="H50" s="749"/>
      <c r="I50" s="749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488"/>
      <c r="AO50" s="284"/>
      <c r="AP50" s="18"/>
      <c r="AQ50" s="18"/>
      <c r="AR50" s="18"/>
    </row>
    <row r="51" spans="2:44" ht="9" customHeight="1">
      <c r="B51" s="755"/>
      <c r="C51" s="756"/>
      <c r="D51" s="756"/>
      <c r="E51" s="756"/>
      <c r="F51" s="756"/>
      <c r="G51" s="756"/>
      <c r="H51" s="756"/>
      <c r="I51" s="749"/>
      <c r="J51" s="284"/>
      <c r="K51" s="284"/>
      <c r="L51" s="284"/>
      <c r="M51" s="284"/>
      <c r="N51" s="284"/>
      <c r="O51" s="284"/>
      <c r="P51" s="502">
        <f>SUM(P53:P57)</f>
        <v>0</v>
      </c>
      <c r="Q51" s="284"/>
      <c r="R51" s="284"/>
      <c r="S51" s="284"/>
      <c r="T51" s="18"/>
      <c r="U51" s="761">
        <f>+U44</f>
        <v>0</v>
      </c>
      <c r="V51" s="762"/>
      <c r="W51" s="284"/>
      <c r="X51" s="284"/>
      <c r="Y51" s="761">
        <f>SUM(Y53:Z57)</f>
        <v>51044908.600000001</v>
      </c>
      <c r="Z51" s="762"/>
      <c r="AA51" s="284"/>
      <c r="AB51" s="284"/>
      <c r="AC51" s="284"/>
      <c r="AD51" s="496"/>
      <c r="AE51" s="496"/>
      <c r="AF51" s="496"/>
      <c r="AG51" s="757">
        <f>SUM(AG53:AG57)</f>
        <v>0</v>
      </c>
      <c r="AH51" s="749"/>
      <c r="AI51" s="284"/>
      <c r="AJ51" s="284"/>
      <c r="AK51" s="761">
        <f>SUM(P51:AH51)</f>
        <v>51044908.600000001</v>
      </c>
      <c r="AL51" s="762"/>
      <c r="AM51" s="284"/>
      <c r="AN51" s="488"/>
      <c r="AO51" s="284"/>
      <c r="AP51" s="18"/>
      <c r="AQ51" s="18"/>
      <c r="AR51" s="18"/>
    </row>
    <row r="52" spans="2:44" ht="9" customHeight="1">
      <c r="B52" s="755"/>
      <c r="C52" s="749"/>
      <c r="D52" s="749"/>
      <c r="E52" s="749"/>
      <c r="F52" s="749"/>
      <c r="G52" s="749"/>
      <c r="H52" s="749"/>
      <c r="I52" s="749"/>
      <c r="J52" s="284"/>
      <c r="K52" s="284"/>
      <c r="L52" s="284"/>
      <c r="M52" s="284"/>
      <c r="N52" s="284"/>
      <c r="O52" s="284"/>
      <c r="P52" s="496"/>
      <c r="Q52" s="284"/>
      <c r="R52" s="284"/>
      <c r="S52" s="284"/>
      <c r="T52" s="284"/>
      <c r="U52" s="284"/>
      <c r="V52" s="284"/>
      <c r="W52" s="284"/>
      <c r="X52" s="284"/>
      <c r="Y52" s="487"/>
      <c r="Z52" s="487"/>
      <c r="AA52" s="284"/>
      <c r="AB52" s="284"/>
      <c r="AC52" s="284"/>
      <c r="AD52" s="496"/>
      <c r="AE52" s="496"/>
      <c r="AF52" s="496"/>
      <c r="AG52" s="496"/>
      <c r="AH52" s="496"/>
      <c r="AI52" s="284"/>
      <c r="AJ52" s="284"/>
      <c r="AK52" s="284"/>
      <c r="AL52" s="284"/>
      <c r="AM52" s="284"/>
      <c r="AN52" s="488"/>
      <c r="AO52" s="284"/>
      <c r="AP52" s="18"/>
      <c r="AQ52" s="18"/>
      <c r="AR52" s="18"/>
    </row>
    <row r="53" spans="2:44" ht="15.6" customHeight="1">
      <c r="B53" s="485"/>
      <c r="C53" s="284"/>
      <c r="D53" s="284"/>
      <c r="E53" s="758" t="s">
        <v>1244</v>
      </c>
      <c r="F53" s="749"/>
      <c r="G53" s="749"/>
      <c r="H53" s="749"/>
      <c r="I53" s="749"/>
      <c r="J53" s="749"/>
      <c r="K53" s="284"/>
      <c r="L53" s="284"/>
      <c r="M53" s="284"/>
      <c r="N53" s="284"/>
      <c r="O53" s="284"/>
      <c r="P53" s="497">
        <v>0</v>
      </c>
      <c r="Q53" s="284"/>
      <c r="R53" s="284"/>
      <c r="S53" s="284"/>
      <c r="T53" s="487"/>
      <c r="U53" s="368">
        <v>0</v>
      </c>
      <c r="V53" s="368">
        <f>+'2. Edo. de situación financiera'!S39</f>
        <v>0</v>
      </c>
      <c r="W53" s="487"/>
      <c r="X53" s="487"/>
      <c r="Y53" s="367"/>
      <c r="Z53" s="368">
        <f>51307463.33-262554.73</f>
        <v>51044908.600000001</v>
      </c>
      <c r="AA53" s="487"/>
      <c r="AB53" s="487"/>
      <c r="AC53" s="487"/>
      <c r="AD53" s="495"/>
      <c r="AE53" s="495"/>
      <c r="AF53" s="495"/>
      <c r="AG53" s="759">
        <v>0</v>
      </c>
      <c r="AH53" s="760"/>
      <c r="AI53" s="487"/>
      <c r="AJ53" s="487"/>
      <c r="AK53" s="771">
        <f>+U53</f>
        <v>0</v>
      </c>
      <c r="AL53" s="772"/>
      <c r="AM53" s="284"/>
      <c r="AN53" s="488"/>
      <c r="AO53" s="284"/>
      <c r="AP53" s="18"/>
      <c r="AQ53" s="18"/>
      <c r="AR53" s="18"/>
    </row>
    <row r="54" spans="2:44" ht="13.15" customHeight="1">
      <c r="B54" s="485"/>
      <c r="C54" s="284"/>
      <c r="D54" s="284"/>
      <c r="E54" s="758" t="s">
        <v>1223</v>
      </c>
      <c r="F54" s="749"/>
      <c r="G54" s="749"/>
      <c r="H54" s="749"/>
      <c r="I54" s="749"/>
      <c r="J54" s="749"/>
      <c r="K54" s="284"/>
      <c r="L54" s="284"/>
      <c r="M54" s="284"/>
      <c r="N54" s="284"/>
      <c r="O54" s="284"/>
      <c r="P54" s="497">
        <v>0</v>
      </c>
      <c r="Q54" s="284"/>
      <c r="R54" s="284"/>
      <c r="S54" s="284"/>
      <c r="T54" s="701">
        <v>0</v>
      </c>
      <c r="U54" s="370">
        <v>0</v>
      </c>
      <c r="V54" s="370">
        <v>-61436801</v>
      </c>
      <c r="W54" s="487"/>
      <c r="X54" s="487"/>
      <c r="Y54" s="369"/>
      <c r="Z54" s="370">
        <v>0</v>
      </c>
      <c r="AA54" s="495"/>
      <c r="AB54" s="487"/>
      <c r="AC54" s="487"/>
      <c r="AD54" s="495"/>
      <c r="AE54" s="495"/>
      <c r="AF54" s="495"/>
      <c r="AG54" s="759">
        <v>0</v>
      </c>
      <c r="AH54" s="760"/>
      <c r="AI54" s="487"/>
      <c r="AJ54" s="487"/>
      <c r="AK54" s="771">
        <f>+U54</f>
        <v>0</v>
      </c>
      <c r="AL54" s="772"/>
      <c r="AM54" s="284"/>
      <c r="AN54" s="488"/>
      <c r="AO54" s="284"/>
      <c r="AP54" s="212"/>
      <c r="AQ54" s="18"/>
      <c r="AR54" s="20"/>
    </row>
    <row r="55" spans="2:44" ht="9" customHeight="1">
      <c r="B55" s="485"/>
      <c r="C55" s="284"/>
      <c r="D55" s="284"/>
      <c r="E55" s="758" t="s">
        <v>1224</v>
      </c>
      <c r="F55" s="749"/>
      <c r="G55" s="749"/>
      <c r="H55" s="749"/>
      <c r="I55" s="749"/>
      <c r="J55" s="749"/>
      <c r="K55" s="284"/>
      <c r="L55" s="284"/>
      <c r="M55" s="284"/>
      <c r="N55" s="284"/>
      <c r="O55" s="284"/>
      <c r="P55" s="497">
        <v>0</v>
      </c>
      <c r="Q55" s="284"/>
      <c r="R55" s="284"/>
      <c r="S55" s="284"/>
      <c r="T55" s="487"/>
      <c r="U55" s="759">
        <v>0</v>
      </c>
      <c r="V55" s="760"/>
      <c r="W55" s="487"/>
      <c r="X55" s="487"/>
      <c r="Y55" s="759">
        <v>0</v>
      </c>
      <c r="Z55" s="760"/>
      <c r="AA55" s="495"/>
      <c r="AB55" s="487"/>
      <c r="AC55" s="487"/>
      <c r="AD55" s="495"/>
      <c r="AE55" s="495"/>
      <c r="AF55" s="495"/>
      <c r="AG55" s="759">
        <v>0</v>
      </c>
      <c r="AH55" s="760"/>
      <c r="AI55" s="487"/>
      <c r="AJ55" s="487"/>
      <c r="AK55" s="759">
        <v>0</v>
      </c>
      <c r="AL55" s="760"/>
      <c r="AM55" s="284"/>
      <c r="AN55" s="488"/>
      <c r="AO55" s="284"/>
      <c r="AP55" s="212"/>
      <c r="AQ55" s="18"/>
      <c r="AR55" s="18"/>
    </row>
    <row r="56" spans="2:44" ht="9" customHeight="1">
      <c r="B56" s="485"/>
      <c r="C56" s="284"/>
      <c r="D56" s="284"/>
      <c r="E56" s="758" t="s">
        <v>1225</v>
      </c>
      <c r="F56" s="749"/>
      <c r="G56" s="749"/>
      <c r="H56" s="749"/>
      <c r="I56" s="749"/>
      <c r="J56" s="749"/>
      <c r="K56" s="749"/>
      <c r="L56" s="749"/>
      <c r="M56" s="749"/>
      <c r="N56" s="749"/>
      <c r="O56" s="284"/>
      <c r="P56" s="497">
        <v>0</v>
      </c>
      <c r="Q56" s="284"/>
      <c r="R56" s="284"/>
      <c r="S56" s="284"/>
      <c r="T56" s="487"/>
      <c r="U56" s="759">
        <v>0</v>
      </c>
      <c r="V56" s="760"/>
      <c r="W56" s="487"/>
      <c r="X56" s="487"/>
      <c r="Y56" s="759">
        <v>0</v>
      </c>
      <c r="Z56" s="760"/>
      <c r="AA56" s="495"/>
      <c r="AB56" s="487"/>
      <c r="AC56" s="487"/>
      <c r="AD56" s="495"/>
      <c r="AE56" s="495"/>
      <c r="AF56" s="495"/>
      <c r="AG56" s="759">
        <v>0</v>
      </c>
      <c r="AH56" s="760"/>
      <c r="AI56" s="487"/>
      <c r="AJ56" s="487"/>
      <c r="AK56" s="759">
        <v>0</v>
      </c>
      <c r="AL56" s="760"/>
      <c r="AM56" s="284"/>
      <c r="AN56" s="488"/>
      <c r="AO56" s="284"/>
      <c r="AP56" s="18"/>
      <c r="AQ56" s="18"/>
      <c r="AR56" s="18"/>
    </row>
    <row r="57" spans="2:44" ht="9" customHeight="1">
      <c r="B57" s="485"/>
      <c r="C57" s="284"/>
      <c r="D57" s="284"/>
      <c r="E57" s="758" t="s">
        <v>1226</v>
      </c>
      <c r="F57" s="749"/>
      <c r="G57" s="749"/>
      <c r="H57" s="749"/>
      <c r="I57" s="749"/>
      <c r="J57" s="749"/>
      <c r="K57" s="284"/>
      <c r="L57" s="284"/>
      <c r="M57" s="284"/>
      <c r="N57" s="284"/>
      <c r="O57" s="284"/>
      <c r="P57" s="497">
        <v>0</v>
      </c>
      <c r="Q57" s="284"/>
      <c r="R57" s="284"/>
      <c r="S57" s="284"/>
      <c r="T57" s="284"/>
      <c r="U57" s="753">
        <v>0</v>
      </c>
      <c r="V57" s="749"/>
      <c r="W57" s="284"/>
      <c r="X57" s="284"/>
      <c r="Y57" s="753">
        <v>0</v>
      </c>
      <c r="Z57" s="749"/>
      <c r="AA57" s="496"/>
      <c r="AB57" s="284"/>
      <c r="AC57" s="284"/>
      <c r="AD57" s="496"/>
      <c r="AE57" s="496"/>
      <c r="AF57" s="496"/>
      <c r="AG57" s="753">
        <v>0</v>
      </c>
      <c r="AH57" s="749"/>
      <c r="AI57" s="284"/>
      <c r="AJ57" s="284"/>
      <c r="AK57" s="753">
        <v>0</v>
      </c>
      <c r="AL57" s="749"/>
      <c r="AM57" s="284"/>
      <c r="AN57" s="488"/>
      <c r="AO57" s="284"/>
      <c r="AP57" s="18"/>
      <c r="AQ57" s="18"/>
      <c r="AR57" s="18"/>
    </row>
    <row r="58" spans="2:44" ht="6.75" customHeight="1">
      <c r="B58" s="485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496"/>
      <c r="Q58" s="284"/>
      <c r="R58" s="284"/>
      <c r="S58" s="284"/>
      <c r="T58" s="284"/>
      <c r="U58" s="496"/>
      <c r="V58" s="496"/>
      <c r="W58" s="284"/>
      <c r="X58" s="284"/>
      <c r="Y58" s="496"/>
      <c r="Z58" s="496"/>
      <c r="AA58" s="496"/>
      <c r="AB58" s="284"/>
      <c r="AC58" s="284"/>
      <c r="AD58" s="496"/>
      <c r="AE58" s="496"/>
      <c r="AF58" s="496"/>
      <c r="AG58" s="496"/>
      <c r="AH58" s="496"/>
      <c r="AI58" s="284"/>
      <c r="AJ58" s="284"/>
      <c r="AK58" s="496"/>
      <c r="AL58" s="496"/>
      <c r="AM58" s="284"/>
      <c r="AN58" s="488"/>
      <c r="AO58" s="284"/>
      <c r="AP58" s="18"/>
      <c r="AQ58" s="18"/>
      <c r="AR58" s="18"/>
    </row>
    <row r="59" spans="2:44" ht="9" customHeight="1">
      <c r="B59" s="754" t="s">
        <v>1249</v>
      </c>
      <c r="C59" s="749"/>
      <c r="D59" s="749"/>
      <c r="E59" s="749"/>
      <c r="F59" s="749"/>
      <c r="G59" s="749"/>
      <c r="H59" s="749"/>
      <c r="I59" s="749"/>
      <c r="J59" s="284"/>
      <c r="K59" s="284"/>
      <c r="L59" s="284"/>
      <c r="M59" s="284"/>
      <c r="N59" s="284"/>
      <c r="O59" s="284"/>
      <c r="P59" s="496"/>
      <c r="Q59" s="284"/>
      <c r="R59" s="284"/>
      <c r="S59" s="284"/>
      <c r="T59" s="284"/>
      <c r="U59" s="496"/>
      <c r="V59" s="496"/>
      <c r="W59" s="284"/>
      <c r="X59" s="284"/>
      <c r="Y59" s="496"/>
      <c r="Z59" s="496"/>
      <c r="AA59" s="496"/>
      <c r="AB59" s="284"/>
      <c r="AC59" s="284"/>
      <c r="AD59" s="496"/>
      <c r="AE59" s="496"/>
      <c r="AF59" s="496"/>
      <c r="AG59" s="496"/>
      <c r="AH59" s="496"/>
      <c r="AI59" s="284"/>
      <c r="AJ59" s="284"/>
      <c r="AK59" s="496"/>
      <c r="AL59" s="496"/>
      <c r="AM59" s="284"/>
      <c r="AN59" s="488"/>
      <c r="AO59" s="284"/>
      <c r="AP59" s="18"/>
      <c r="AQ59" s="18"/>
      <c r="AR59" s="18"/>
    </row>
    <row r="60" spans="2:44" ht="9" customHeight="1">
      <c r="B60" s="755"/>
      <c r="C60" s="756"/>
      <c r="D60" s="756"/>
      <c r="E60" s="756"/>
      <c r="F60" s="756"/>
      <c r="G60" s="756"/>
      <c r="H60" s="756"/>
      <c r="I60" s="749"/>
      <c r="J60" s="284"/>
      <c r="K60" s="284"/>
      <c r="L60" s="284"/>
      <c r="M60" s="284"/>
      <c r="N60" s="284"/>
      <c r="O60" s="284"/>
      <c r="P60" s="503">
        <f>SUM(P62:P63)</f>
        <v>0</v>
      </c>
      <c r="Q60" s="284"/>
      <c r="R60" s="284"/>
      <c r="S60" s="284"/>
      <c r="T60" s="284"/>
      <c r="U60" s="757">
        <f>SUM(U62:U63)</f>
        <v>0</v>
      </c>
      <c r="V60" s="749"/>
      <c r="W60" s="284"/>
      <c r="X60" s="284"/>
      <c r="Y60" s="496"/>
      <c r="Z60" s="757">
        <f>SUM(Z62:Z63)</f>
        <v>0</v>
      </c>
      <c r="AA60" s="749"/>
      <c r="AB60" s="284"/>
      <c r="AC60" s="284"/>
      <c r="AD60" s="757">
        <v>0</v>
      </c>
      <c r="AE60" s="749"/>
      <c r="AF60" s="749"/>
      <c r="AG60" s="749"/>
      <c r="AH60" s="496"/>
      <c r="AI60" s="284"/>
      <c r="AJ60" s="284"/>
      <c r="AK60" s="757">
        <f>L60+U60+Z60+AG60</f>
        <v>0</v>
      </c>
      <c r="AL60" s="749"/>
      <c r="AM60" s="284"/>
      <c r="AN60" s="488"/>
      <c r="AO60" s="284"/>
      <c r="AP60" s="18"/>
      <c r="AQ60" s="18"/>
      <c r="AR60" s="18"/>
    </row>
    <row r="61" spans="2:44" ht="15.75" customHeight="1">
      <c r="B61" s="755"/>
      <c r="C61" s="749"/>
      <c r="D61" s="749"/>
      <c r="E61" s="749"/>
      <c r="F61" s="749"/>
      <c r="G61" s="749"/>
      <c r="H61" s="749"/>
      <c r="I61" s="749"/>
      <c r="J61" s="284"/>
      <c r="K61" s="284"/>
      <c r="L61" s="284"/>
      <c r="M61" s="284"/>
      <c r="N61" s="284"/>
      <c r="O61" s="284"/>
      <c r="P61" s="496"/>
      <c r="Q61" s="284"/>
      <c r="R61" s="284"/>
      <c r="S61" s="284"/>
      <c r="T61" s="284"/>
      <c r="U61" s="496"/>
      <c r="V61" s="496"/>
      <c r="W61" s="284"/>
      <c r="X61" s="284"/>
      <c r="Y61" s="496"/>
      <c r="Z61" s="496"/>
      <c r="AA61" s="496"/>
      <c r="AB61" s="284"/>
      <c r="AC61" s="284"/>
      <c r="AD61" s="496"/>
      <c r="AE61" s="496"/>
      <c r="AF61" s="496"/>
      <c r="AG61" s="496"/>
      <c r="AH61" s="496"/>
      <c r="AI61" s="284"/>
      <c r="AJ61" s="284"/>
      <c r="AK61" s="496"/>
      <c r="AL61" s="496"/>
      <c r="AM61" s="284"/>
      <c r="AN61" s="488"/>
      <c r="AO61" s="284"/>
      <c r="AP61" s="418"/>
      <c r="AQ61" s="18"/>
      <c r="AR61" s="18"/>
    </row>
    <row r="62" spans="2:44" ht="9" customHeight="1">
      <c r="B62" s="485"/>
      <c r="C62" s="284"/>
      <c r="D62" s="284"/>
      <c r="E62" s="758" t="s">
        <v>1228</v>
      </c>
      <c r="F62" s="749"/>
      <c r="G62" s="749"/>
      <c r="H62" s="749"/>
      <c r="I62" s="749"/>
      <c r="J62" s="749"/>
      <c r="K62" s="284"/>
      <c r="L62" s="284"/>
      <c r="M62" s="284"/>
      <c r="N62" s="284"/>
      <c r="O62" s="284"/>
      <c r="P62" s="504">
        <v>0</v>
      </c>
      <c r="Q62" s="284"/>
      <c r="R62" s="284"/>
      <c r="S62" s="284"/>
      <c r="T62" s="284"/>
      <c r="U62" s="497">
        <v>0</v>
      </c>
      <c r="V62" s="496"/>
      <c r="W62" s="284"/>
      <c r="X62" s="284"/>
      <c r="Y62" s="496"/>
      <c r="Z62" s="753">
        <v>0</v>
      </c>
      <c r="AA62" s="749"/>
      <c r="AB62" s="284"/>
      <c r="AC62" s="284"/>
      <c r="AD62" s="753">
        <v>0</v>
      </c>
      <c r="AE62" s="749"/>
      <c r="AF62" s="749"/>
      <c r="AG62" s="749"/>
      <c r="AH62" s="496"/>
      <c r="AI62" s="284"/>
      <c r="AJ62" s="284"/>
      <c r="AK62" s="753">
        <v>0</v>
      </c>
      <c r="AL62" s="749"/>
      <c r="AM62" s="284"/>
      <c r="AN62" s="488"/>
      <c r="AO62" s="284"/>
      <c r="AP62" s="18"/>
      <c r="AQ62" s="18"/>
      <c r="AR62" s="18"/>
    </row>
    <row r="63" spans="2:44" ht="9" customHeight="1">
      <c r="B63" s="485"/>
      <c r="C63" s="284"/>
      <c r="D63" s="284"/>
      <c r="E63" s="758" t="s">
        <v>1229</v>
      </c>
      <c r="F63" s="749"/>
      <c r="G63" s="749"/>
      <c r="H63" s="749"/>
      <c r="I63" s="749"/>
      <c r="J63" s="749"/>
      <c r="K63" s="284"/>
      <c r="L63" s="284"/>
      <c r="M63" s="284"/>
      <c r="N63" s="284"/>
      <c r="O63" s="284"/>
      <c r="P63" s="504">
        <v>0</v>
      </c>
      <c r="Q63" s="284"/>
      <c r="R63" s="284"/>
      <c r="S63" s="284"/>
      <c r="T63" s="284"/>
      <c r="U63" s="497">
        <v>0</v>
      </c>
      <c r="V63" s="496"/>
      <c r="W63" s="284"/>
      <c r="X63" s="284"/>
      <c r="Y63" s="496"/>
      <c r="Z63" s="753">
        <v>0</v>
      </c>
      <c r="AA63" s="749"/>
      <c r="AB63" s="284"/>
      <c r="AC63" s="284"/>
      <c r="AD63" s="753">
        <v>0</v>
      </c>
      <c r="AE63" s="749"/>
      <c r="AF63" s="749"/>
      <c r="AG63" s="749"/>
      <c r="AH63" s="496"/>
      <c r="AI63" s="284"/>
      <c r="AJ63" s="284"/>
      <c r="AK63" s="753">
        <v>0</v>
      </c>
      <c r="AL63" s="749"/>
      <c r="AM63" s="284"/>
      <c r="AN63" s="488"/>
      <c r="AO63" s="284"/>
      <c r="AP63" s="18"/>
      <c r="AQ63" s="18"/>
      <c r="AR63" s="18"/>
    </row>
    <row r="64" spans="2:44" ht="9.75" customHeight="1">
      <c r="B64" s="505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7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488"/>
      <c r="AO64" s="284"/>
      <c r="AP64" s="18"/>
      <c r="AQ64" s="18"/>
      <c r="AR64" s="18"/>
    </row>
    <row r="65" spans="2:44" ht="4.5" customHeight="1">
      <c r="B65" s="748" t="s">
        <v>1172</v>
      </c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49"/>
      <c r="N65" s="749"/>
      <c r="O65" s="749"/>
      <c r="P65" s="749"/>
      <c r="Q65" s="749"/>
      <c r="R65" s="749"/>
      <c r="S65" s="749"/>
      <c r="T65" s="749"/>
      <c r="U65" s="749"/>
      <c r="V65" s="749"/>
      <c r="W65" s="749"/>
      <c r="X65" s="749"/>
      <c r="Y65" s="749"/>
      <c r="Z65" s="749"/>
      <c r="AA65" s="749"/>
      <c r="AB65" s="749"/>
      <c r="AC65" s="749"/>
      <c r="AD65" s="749"/>
      <c r="AE65" s="749"/>
      <c r="AF65" s="749"/>
      <c r="AG65" s="749"/>
      <c r="AH65" s="749"/>
      <c r="AI65" s="749"/>
      <c r="AJ65" s="749"/>
      <c r="AK65" s="749"/>
      <c r="AL65" s="749"/>
      <c r="AM65" s="749"/>
      <c r="AN65" s="284"/>
      <c r="AO65" s="284"/>
      <c r="AP65" s="18"/>
      <c r="AQ65" s="18"/>
      <c r="AR65" s="18"/>
    </row>
    <row r="66" spans="2:44" ht="1.5" customHeight="1">
      <c r="B66" s="508"/>
      <c r="C66" s="775" t="s">
        <v>1250</v>
      </c>
      <c r="D66" s="764"/>
      <c r="E66" s="764"/>
      <c r="F66" s="764"/>
      <c r="G66" s="764"/>
      <c r="H66" s="764"/>
      <c r="I66" s="764"/>
      <c r="J66" s="764"/>
      <c r="K66" s="764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  <c r="AJ66" s="509"/>
      <c r="AK66" s="509"/>
      <c r="AL66" s="509"/>
      <c r="AM66" s="509"/>
      <c r="AN66" s="510"/>
      <c r="AO66" s="284"/>
      <c r="AP66" s="18"/>
      <c r="AQ66" s="18"/>
      <c r="AR66" s="18"/>
    </row>
    <row r="67" spans="2:44" ht="21" customHeight="1">
      <c r="B67" s="485"/>
      <c r="C67" s="749"/>
      <c r="D67" s="749"/>
      <c r="E67" s="749"/>
      <c r="F67" s="749"/>
      <c r="G67" s="749"/>
      <c r="H67" s="749"/>
      <c r="I67" s="749"/>
      <c r="J67" s="749"/>
      <c r="K67" s="749"/>
      <c r="L67" s="284"/>
      <c r="M67" s="284"/>
      <c r="N67" s="761">
        <f>+L39+L44</f>
        <v>42008</v>
      </c>
      <c r="O67" s="762"/>
      <c r="P67" s="762"/>
      <c r="Q67" s="762"/>
      <c r="R67" s="762"/>
      <c r="S67" s="499"/>
      <c r="T67" s="499"/>
      <c r="U67" s="498">
        <f>T39+U51</f>
        <v>76588948.060000002</v>
      </c>
      <c r="V67" s="511"/>
      <c r="W67" s="499"/>
      <c r="X67" s="499"/>
      <c r="Y67" s="499"/>
      <c r="Z67" s="761">
        <f>+Y51+Z44</f>
        <v>56007081.600000001</v>
      </c>
      <c r="AA67" s="762"/>
      <c r="AB67" s="499"/>
      <c r="AC67" s="499"/>
      <c r="AD67" s="757">
        <f>+AG44</f>
        <v>0</v>
      </c>
      <c r="AE67" s="749"/>
      <c r="AF67" s="749"/>
      <c r="AG67" s="749"/>
      <c r="AH67" s="499"/>
      <c r="AI67" s="499"/>
      <c r="AJ67" s="499"/>
      <c r="AK67" s="761">
        <f>N67+U67+Z67+AD67-1</f>
        <v>132638036.66</v>
      </c>
      <c r="AL67" s="762"/>
      <c r="AM67" s="284"/>
      <c r="AN67" s="488"/>
      <c r="AO67" s="284"/>
      <c r="AP67" s="417"/>
      <c r="AQ67" s="18"/>
      <c r="AR67" s="18"/>
    </row>
    <row r="68" spans="2:44" ht="14.25" hidden="1" customHeight="1">
      <c r="B68" s="505"/>
      <c r="C68" s="506"/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512"/>
      <c r="AM68" s="506"/>
      <c r="AN68" s="513"/>
      <c r="AO68" s="284"/>
      <c r="AP68" s="18"/>
      <c r="AQ68" s="18"/>
      <c r="AR68" s="18"/>
    </row>
    <row r="69" spans="2:44" ht="10.5" customHeight="1">
      <c r="B69" s="748" t="s">
        <v>1251</v>
      </c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49"/>
      <c r="N69" s="749"/>
      <c r="O69" s="749"/>
      <c r="P69" s="749"/>
      <c r="Q69" s="749"/>
      <c r="R69" s="749"/>
      <c r="S69" s="749"/>
      <c r="T69" s="749"/>
      <c r="U69" s="749"/>
      <c r="V69" s="749"/>
      <c r="W69" s="749"/>
      <c r="X69" s="749"/>
      <c r="Y69" s="749"/>
      <c r="Z69" s="749"/>
      <c r="AA69" s="749"/>
      <c r="AB69" s="749"/>
      <c r="AC69" s="749"/>
      <c r="AD69" s="749"/>
      <c r="AE69" s="749"/>
      <c r="AF69" s="749"/>
      <c r="AG69" s="749"/>
      <c r="AH69" s="749"/>
      <c r="AI69" s="749"/>
      <c r="AJ69" s="749"/>
      <c r="AK69" s="749"/>
      <c r="AL69" s="749"/>
      <c r="AM69" s="749"/>
      <c r="AN69" s="284"/>
      <c r="AO69" s="284"/>
      <c r="AP69" s="328"/>
      <c r="AQ69" s="18"/>
      <c r="AR69" s="18"/>
    </row>
    <row r="70" spans="2:44" ht="36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418"/>
      <c r="AQ70" s="18"/>
      <c r="AR70" s="18"/>
    </row>
    <row r="71" spans="2:44" ht="36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18"/>
      <c r="AQ71" s="18"/>
      <c r="AR71" s="18"/>
    </row>
    <row r="72" spans="2:44" ht="16.5" customHeight="1">
      <c r="B72" s="284"/>
      <c r="C72" s="284"/>
      <c r="D72" s="284"/>
      <c r="E72" s="284"/>
      <c r="F72" s="750" t="s">
        <v>1172</v>
      </c>
      <c r="G72" s="749"/>
      <c r="H72" s="749"/>
      <c r="I72" s="749"/>
      <c r="J72" s="749"/>
      <c r="K72" s="749"/>
      <c r="L72" s="749"/>
      <c r="M72" s="749"/>
      <c r="N72" s="749"/>
      <c r="O72" s="749"/>
      <c r="P72" s="284"/>
      <c r="Q72" s="284"/>
      <c r="R72" s="284"/>
      <c r="S72" s="284"/>
      <c r="T72" s="284"/>
      <c r="U72" s="284"/>
      <c r="V72" s="284"/>
      <c r="W72" s="750" t="s">
        <v>1172</v>
      </c>
      <c r="X72" s="749"/>
      <c r="Y72" s="749"/>
      <c r="Z72" s="749"/>
      <c r="AA72" s="749"/>
      <c r="AB72" s="749"/>
      <c r="AC72" s="749"/>
      <c r="AD72" s="749"/>
      <c r="AE72" s="749"/>
      <c r="AF72" s="749"/>
      <c r="AG72" s="749"/>
      <c r="AH72" s="749"/>
      <c r="AI72" s="749"/>
      <c r="AJ72" s="749"/>
      <c r="AK72" s="749"/>
      <c r="AL72" s="284"/>
      <c r="AM72" s="284"/>
      <c r="AN72" s="284"/>
      <c r="AO72" s="284"/>
      <c r="AP72" s="18"/>
      <c r="AQ72" s="18"/>
      <c r="AR72" s="18"/>
    </row>
    <row r="73" spans="2:44" ht="12.75" customHeight="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2:44" ht="12.75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2:44" ht="12.75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2:44" ht="12.75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2:44" ht="12.75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2:44" ht="12.75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2:44" ht="12.75" customHeight="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2:44" ht="12.75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2:44" ht="12.75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2:44" ht="12.75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2:44" ht="12.75" customHeight="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</row>
    <row r="84" spans="2:44" ht="12.75" customHeight="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2:44" ht="12.75" customHeight="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2:44" ht="12.75" customHeight="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</row>
    <row r="87" spans="2:44" ht="12.75" customHeight="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</row>
    <row r="88" spans="2:44" ht="12.75" customHeight="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2:44" ht="12.75" customHeight="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2:44" ht="12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2:44" ht="12.75" customHeight="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2:44" ht="12.75" customHeight="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2:44" ht="12.75" customHeight="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2:44" ht="12.75" customHeight="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2:44" ht="12.75" customHeight="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2:44" ht="12.75" customHeigh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2:44" ht="12.75" customHeight="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</sheetData>
  <mergeCells count="160">
    <mergeCell ref="B2:AO4"/>
    <mergeCell ref="B5:AO5"/>
    <mergeCell ref="B6:AO7"/>
    <mergeCell ref="AB11:AB14"/>
    <mergeCell ref="AC10:AI10"/>
    <mergeCell ref="R11:S14"/>
    <mergeCell ref="W11:W14"/>
    <mergeCell ref="AJ10:AN10"/>
    <mergeCell ref="AI11:AI14"/>
    <mergeCell ref="B10:L10"/>
    <mergeCell ref="M10:S10"/>
    <mergeCell ref="T10:W10"/>
    <mergeCell ref="X10:AB10"/>
    <mergeCell ref="D18:I18"/>
    <mergeCell ref="D17:I17"/>
    <mergeCell ref="L17:P17"/>
    <mergeCell ref="P27:Q27"/>
    <mergeCell ref="P28:Q28"/>
    <mergeCell ref="D25:I25"/>
    <mergeCell ref="D26:I26"/>
    <mergeCell ref="B21:I22"/>
    <mergeCell ref="D24:I24"/>
    <mergeCell ref="P25:Q25"/>
    <mergeCell ref="P26:Q26"/>
    <mergeCell ref="AK33:AL33"/>
    <mergeCell ref="AK27:AL27"/>
    <mergeCell ref="Z34:AA34"/>
    <mergeCell ref="Y39:Z39"/>
    <mergeCell ref="U33:V33"/>
    <mergeCell ref="U31:V31"/>
    <mergeCell ref="AK39:AL39"/>
    <mergeCell ref="L15:P15"/>
    <mergeCell ref="B12:I14"/>
    <mergeCell ref="L11:L14"/>
    <mergeCell ref="D19:I19"/>
    <mergeCell ref="D27:I27"/>
    <mergeCell ref="D28:I28"/>
    <mergeCell ref="AK28:AL28"/>
    <mergeCell ref="U24:V24"/>
    <mergeCell ref="P24:Q24"/>
    <mergeCell ref="AK13:AL13"/>
    <mergeCell ref="AK17:AL17"/>
    <mergeCell ref="U18:V18"/>
    <mergeCell ref="AE15:AG15"/>
    <mergeCell ref="Y24:Z24"/>
    <mergeCell ref="T27:U27"/>
    <mergeCell ref="T28:U28"/>
    <mergeCell ref="AG27:AH27"/>
    <mergeCell ref="Z67:AA67"/>
    <mergeCell ref="AD67:AG67"/>
    <mergeCell ref="AK67:AL67"/>
    <mergeCell ref="Z63:AA63"/>
    <mergeCell ref="Y51:Z51"/>
    <mergeCell ref="AK51:AL51"/>
    <mergeCell ref="AK55:AL55"/>
    <mergeCell ref="Z25:AA25"/>
    <mergeCell ref="Z26:AA26"/>
    <mergeCell ref="Z31:AA31"/>
    <mergeCell ref="AD39:AG39"/>
    <mergeCell ref="AD31:AG31"/>
    <mergeCell ref="AD33:AG33"/>
    <mergeCell ref="B36:AM36"/>
    <mergeCell ref="Z33:AA33"/>
    <mergeCell ref="AD34:AG34"/>
    <mergeCell ref="B30:I32"/>
    <mergeCell ref="E33:J33"/>
    <mergeCell ref="P33:Q33"/>
    <mergeCell ref="P34:Q34"/>
    <mergeCell ref="U34:V34"/>
    <mergeCell ref="P31:Q31"/>
    <mergeCell ref="AK31:AL31"/>
    <mergeCell ref="C66:K67"/>
    <mergeCell ref="AG54:AH54"/>
    <mergeCell ref="B50:I52"/>
    <mergeCell ref="AG55:AH55"/>
    <mergeCell ref="E63:J63"/>
    <mergeCell ref="Y57:Z57"/>
    <mergeCell ref="AK57:AL57"/>
    <mergeCell ref="U57:V57"/>
    <mergeCell ref="AG56:AH56"/>
    <mergeCell ref="AG57:AH57"/>
    <mergeCell ref="AD63:AG63"/>
    <mergeCell ref="AK63:AL63"/>
    <mergeCell ref="AK53:AL53"/>
    <mergeCell ref="AK54:AL54"/>
    <mergeCell ref="Y55:Z55"/>
    <mergeCell ref="E53:J53"/>
    <mergeCell ref="U55:V55"/>
    <mergeCell ref="U51:V51"/>
    <mergeCell ref="E55:J55"/>
    <mergeCell ref="E54:J54"/>
    <mergeCell ref="AG24:AH24"/>
    <mergeCell ref="AG25:AH25"/>
    <mergeCell ref="AK18:AL18"/>
    <mergeCell ref="L19:P19"/>
    <mergeCell ref="AK19:AL19"/>
    <mergeCell ref="Z27:AA27"/>
    <mergeCell ref="Z28:AA28"/>
    <mergeCell ref="AK25:AL25"/>
    <mergeCell ref="AK26:AL26"/>
    <mergeCell ref="AK22:AL22"/>
    <mergeCell ref="AK24:AL24"/>
    <mergeCell ref="AK23:AL23"/>
    <mergeCell ref="AG26:AH26"/>
    <mergeCell ref="L18:P18"/>
    <mergeCell ref="AG28:AH28"/>
    <mergeCell ref="T25:U25"/>
    <mergeCell ref="T26:U26"/>
    <mergeCell ref="T22:U22"/>
    <mergeCell ref="Y22:Z22"/>
    <mergeCell ref="AG22:AH22"/>
    <mergeCell ref="P22:Q22"/>
    <mergeCell ref="AK34:AL34"/>
    <mergeCell ref="B41:AM41"/>
    <mergeCell ref="B43:I45"/>
    <mergeCell ref="L46:P46"/>
    <mergeCell ref="AK47:AL47"/>
    <mergeCell ref="AK48:AL48"/>
    <mergeCell ref="AK44:AL44"/>
    <mergeCell ref="U46:V46"/>
    <mergeCell ref="Z46:AA46"/>
    <mergeCell ref="AG46:AH46"/>
    <mergeCell ref="U47:V47"/>
    <mergeCell ref="Z47:AA47"/>
    <mergeCell ref="AG47:AH47"/>
    <mergeCell ref="D47:I47"/>
    <mergeCell ref="D46:I46"/>
    <mergeCell ref="C38:K39"/>
    <mergeCell ref="L39:P39"/>
    <mergeCell ref="AK46:AL46"/>
    <mergeCell ref="T39:U39"/>
    <mergeCell ref="E34:J34"/>
    <mergeCell ref="L47:P47"/>
    <mergeCell ref="D48:I48"/>
    <mergeCell ref="L48:P48"/>
    <mergeCell ref="L44:P44"/>
    <mergeCell ref="B69:AM69"/>
    <mergeCell ref="F72:O72"/>
    <mergeCell ref="W72:AK72"/>
    <mergeCell ref="B65:AM65"/>
    <mergeCell ref="U48:V48"/>
    <mergeCell ref="Z48:AA48"/>
    <mergeCell ref="AG48:AH48"/>
    <mergeCell ref="B59:I61"/>
    <mergeCell ref="AD60:AG60"/>
    <mergeCell ref="U60:V60"/>
    <mergeCell ref="Z60:AA60"/>
    <mergeCell ref="AK60:AL60"/>
    <mergeCell ref="E62:J62"/>
    <mergeCell ref="AD62:AG62"/>
    <mergeCell ref="AK62:AL62"/>
    <mergeCell ref="Z62:AA62"/>
    <mergeCell ref="E56:N56"/>
    <mergeCell ref="Y56:Z56"/>
    <mergeCell ref="N67:R67"/>
    <mergeCell ref="U56:V56"/>
    <mergeCell ref="AK56:AL56"/>
    <mergeCell ref="E57:J57"/>
    <mergeCell ref="AG51:AH51"/>
    <mergeCell ref="AG53:AH53"/>
  </mergeCells>
  <pageMargins left="0.23622047244094491" right="0.23622047244094491" top="0.23622047244094491" bottom="0.23622047244094491" header="0" footer="0"/>
  <pageSetup scale="79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B1:AA100"/>
  <sheetViews>
    <sheetView showGridLines="0" view="pageBreakPreview" zoomScaleNormal="100" zoomScaleSheetLayoutView="100" workbookViewId="0">
      <pane ySplit="5" topLeftCell="A6" activePane="bottomLeft" state="frozen"/>
      <selection pane="bottomLeft" activeCell="D31" sqref="D31:K31"/>
    </sheetView>
  </sheetViews>
  <sheetFormatPr baseColWidth="10" defaultColWidth="14.42578125" defaultRowHeight="15" customHeight="1"/>
  <cols>
    <col min="1" max="1" width="12.140625" style="121" customWidth="1"/>
    <col min="2" max="2" width="0.85546875" style="121" customWidth="1"/>
    <col min="3" max="3" width="0.28515625" style="121" customWidth="1"/>
    <col min="4" max="5" width="0.42578125" style="121" customWidth="1"/>
    <col min="6" max="6" width="0.7109375" style="121" customWidth="1"/>
    <col min="7" max="7" width="1.140625" style="121" customWidth="1"/>
    <col min="8" max="8" width="7.5703125" style="121" customWidth="1"/>
    <col min="9" max="9" width="33.28515625" style="121" customWidth="1"/>
    <col min="10" max="10" width="21.28515625" style="121" customWidth="1"/>
    <col min="11" max="11" width="7.7109375" style="121" customWidth="1"/>
    <col min="12" max="12" width="0.42578125" style="121" customWidth="1"/>
    <col min="13" max="13" width="1" style="121" customWidth="1"/>
    <col min="14" max="14" width="0.5703125" style="121" customWidth="1"/>
    <col min="15" max="15" width="8" style="121" customWidth="1"/>
    <col min="16" max="16" width="6.7109375" style="121" customWidth="1"/>
    <col min="17" max="17" width="0.42578125" style="121" customWidth="1"/>
    <col min="18" max="18" width="2.42578125" style="121" customWidth="1"/>
    <col min="19" max="19" width="2.140625" style="121" customWidth="1"/>
    <col min="20" max="20" width="10.5703125" style="121" customWidth="1"/>
    <col min="21" max="21" width="1.85546875" style="121" customWidth="1"/>
    <col min="22" max="22" width="0.140625" style="121" customWidth="1"/>
    <col min="23" max="23" width="0.5703125" style="121" customWidth="1"/>
    <col min="24" max="24" width="1" style="121" customWidth="1"/>
    <col min="25" max="26" width="9.85546875" style="121" hidden="1" customWidth="1"/>
    <col min="27" max="27" width="9.85546875" style="121" customWidth="1"/>
    <col min="28" max="16384" width="14.42578125" style="121"/>
  </cols>
  <sheetData>
    <row r="1" spans="2:27" ht="4.5" customHeight="1">
      <c r="B1" s="727" t="s">
        <v>1114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124"/>
      <c r="AA1" s="124"/>
    </row>
    <row r="2" spans="2:27" ht="7.5" customHeight="1"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124"/>
      <c r="AA2" s="124"/>
    </row>
    <row r="3" spans="2:27" ht="0.75" customHeight="1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731"/>
      <c r="Q3" s="716"/>
      <c r="R3" s="716"/>
      <c r="S3" s="716"/>
      <c r="T3" s="716"/>
      <c r="U3" s="716"/>
      <c r="V3" s="716"/>
      <c r="W3" s="716"/>
      <c r="X3" s="716"/>
      <c r="Y3" s="248"/>
      <c r="Z3" s="124"/>
      <c r="AA3" s="124"/>
    </row>
    <row r="4" spans="2:27" ht="13.5" customHeight="1">
      <c r="B4" s="719" t="s">
        <v>1252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124"/>
      <c r="AA4" s="124"/>
    </row>
    <row r="5" spans="2:27" ht="24.75" customHeight="1">
      <c r="B5" s="725" t="s">
        <v>1253</v>
      </c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124"/>
      <c r="AA5" s="124"/>
    </row>
    <row r="6" spans="2:27" ht="1.5" customHeight="1"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124"/>
      <c r="AA6" s="124"/>
    </row>
    <row r="7" spans="2:27" ht="4.5" customHeight="1">
      <c r="B7" s="514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4"/>
      <c r="Y7" s="248"/>
      <c r="Z7" s="124"/>
      <c r="AA7" s="124"/>
    </row>
    <row r="8" spans="2:27" ht="16.5" customHeight="1">
      <c r="B8" s="468"/>
      <c r="C8" s="248"/>
      <c r="D8" s="715" t="s">
        <v>1175</v>
      </c>
      <c r="E8" s="716"/>
      <c r="F8" s="716"/>
      <c r="G8" s="716"/>
      <c r="H8" s="716"/>
      <c r="I8" s="716"/>
      <c r="J8" s="716"/>
      <c r="K8" s="716"/>
      <c r="L8" s="248"/>
      <c r="M8" s="248"/>
      <c r="N8" s="248"/>
      <c r="O8" s="726" t="s">
        <v>1254</v>
      </c>
      <c r="P8" s="716"/>
      <c r="Q8" s="716"/>
      <c r="R8" s="248"/>
      <c r="S8" s="726" t="s">
        <v>1255</v>
      </c>
      <c r="T8" s="716"/>
      <c r="U8" s="716"/>
      <c r="V8" s="716"/>
      <c r="W8" s="248"/>
      <c r="X8" s="465"/>
      <c r="Y8" s="248"/>
      <c r="Z8" s="124"/>
      <c r="AA8" s="124"/>
    </row>
    <row r="9" spans="2:27" ht="10.5" customHeight="1">
      <c r="B9" s="468"/>
      <c r="C9" s="248"/>
      <c r="D9" s="248"/>
      <c r="E9" s="248"/>
      <c r="F9" s="248"/>
      <c r="G9" s="722" t="s">
        <v>1177</v>
      </c>
      <c r="H9" s="716"/>
      <c r="I9" s="716"/>
      <c r="J9" s="716"/>
      <c r="K9" s="716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465"/>
      <c r="Y9" s="248"/>
      <c r="Z9" s="124"/>
      <c r="AA9" s="124"/>
    </row>
    <row r="10" spans="2:27" ht="0.75" customHeight="1">
      <c r="B10" s="46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465"/>
      <c r="Y10" s="248"/>
      <c r="Z10" s="124"/>
      <c r="AA10" s="124"/>
    </row>
    <row r="11" spans="2:27" ht="9" customHeight="1">
      <c r="B11" s="468"/>
      <c r="C11" s="248"/>
      <c r="D11" s="248"/>
      <c r="E11" s="248"/>
      <c r="F11" s="248"/>
      <c r="G11" s="248"/>
      <c r="H11" s="721" t="s">
        <v>1179</v>
      </c>
      <c r="I11" s="716"/>
      <c r="J11" s="716"/>
      <c r="K11" s="716"/>
      <c r="L11" s="716"/>
      <c r="M11" s="716"/>
      <c r="N11" s="248"/>
      <c r="O11" s="788">
        <f t="shared" ref="O11:O17" si="0">ABS(IF(Z11&lt;0,Z11,0))</f>
        <v>0</v>
      </c>
      <c r="P11" s="789"/>
      <c r="Q11" s="248"/>
      <c r="R11" s="248"/>
      <c r="S11" s="788">
        <f t="shared" ref="S11:S17" si="1">ABS(IF(Z11&gt;0,Z11,0))</f>
        <v>62721380.149999999</v>
      </c>
      <c r="T11" s="789"/>
      <c r="U11" s="789"/>
      <c r="V11" s="789"/>
      <c r="W11" s="248"/>
      <c r="X11" s="465"/>
      <c r="Y11" s="248"/>
      <c r="Z11" s="515">
        <f>'2. Edo. de situación financiera'!J8-'2. Edo. de situación financiera'!M8</f>
        <v>62721380.149999999</v>
      </c>
      <c r="AA11" s="255"/>
    </row>
    <row r="12" spans="2:27" ht="9" customHeight="1">
      <c r="B12" s="468"/>
      <c r="C12" s="248"/>
      <c r="D12" s="248"/>
      <c r="E12" s="248"/>
      <c r="F12" s="248"/>
      <c r="G12" s="248"/>
      <c r="H12" s="721" t="s">
        <v>1181</v>
      </c>
      <c r="I12" s="716"/>
      <c r="J12" s="716"/>
      <c r="K12" s="716"/>
      <c r="L12" s="716"/>
      <c r="M12" s="716"/>
      <c r="N12" s="248"/>
      <c r="O12" s="744">
        <f t="shared" si="0"/>
        <v>0</v>
      </c>
      <c r="P12" s="716"/>
      <c r="Q12" s="248"/>
      <c r="R12" s="248"/>
      <c r="S12" s="790">
        <f t="shared" si="1"/>
        <v>1822496.8700000006</v>
      </c>
      <c r="T12" s="724"/>
      <c r="U12" s="724"/>
      <c r="V12" s="724"/>
      <c r="W12" s="248"/>
      <c r="X12" s="465"/>
      <c r="Y12" s="248"/>
      <c r="Z12" s="515">
        <f>'2. Edo. de situación financiera'!J9-'2. Edo. de situación financiera'!M9</f>
        <v>1822496.8700000006</v>
      </c>
      <c r="AA12" s="124"/>
    </row>
    <row r="13" spans="2:27" ht="9" customHeight="1">
      <c r="B13" s="468"/>
      <c r="C13" s="248"/>
      <c r="D13" s="248"/>
      <c r="E13" s="248"/>
      <c r="F13" s="248"/>
      <c r="G13" s="248"/>
      <c r="H13" s="721" t="s">
        <v>1183</v>
      </c>
      <c r="I13" s="716"/>
      <c r="J13" s="716"/>
      <c r="K13" s="716"/>
      <c r="L13" s="716"/>
      <c r="M13" s="716"/>
      <c r="N13" s="248"/>
      <c r="O13" s="744">
        <f t="shared" si="0"/>
        <v>0</v>
      </c>
      <c r="P13" s="716"/>
      <c r="Q13" s="248"/>
      <c r="R13" s="248"/>
      <c r="S13" s="744">
        <f t="shared" si="1"/>
        <v>0</v>
      </c>
      <c r="T13" s="716"/>
      <c r="U13" s="716"/>
      <c r="V13" s="716"/>
      <c r="W13" s="248"/>
      <c r="X13" s="465"/>
      <c r="Y13" s="248"/>
      <c r="Z13" s="515">
        <f>'2. Edo. de situación financiera'!J10-'2. Edo. de situación financiera'!M10</f>
        <v>0</v>
      </c>
      <c r="AA13" s="124"/>
    </row>
    <row r="14" spans="2:27" ht="9" customHeight="1">
      <c r="B14" s="468"/>
      <c r="C14" s="248"/>
      <c r="D14" s="248"/>
      <c r="E14" s="248"/>
      <c r="F14" s="248"/>
      <c r="G14" s="248"/>
      <c r="H14" s="721" t="s">
        <v>1185</v>
      </c>
      <c r="I14" s="716"/>
      <c r="J14" s="716"/>
      <c r="K14" s="716"/>
      <c r="L14" s="716"/>
      <c r="M14" s="716"/>
      <c r="N14" s="248"/>
      <c r="O14" s="744">
        <f t="shared" si="0"/>
        <v>0</v>
      </c>
      <c r="P14" s="716"/>
      <c r="Q14" s="248"/>
      <c r="R14" s="248"/>
      <c r="S14" s="744">
        <f t="shared" si="1"/>
        <v>0</v>
      </c>
      <c r="T14" s="716"/>
      <c r="U14" s="716"/>
      <c r="V14" s="716"/>
      <c r="W14" s="248"/>
      <c r="X14" s="465"/>
      <c r="Y14" s="248"/>
      <c r="Z14" s="515">
        <f>'2. Edo. de situación financiera'!J11-'2. Edo. de situación financiera'!M11</f>
        <v>0</v>
      </c>
      <c r="AA14" s="124"/>
    </row>
    <row r="15" spans="2:27" ht="9" customHeight="1">
      <c r="B15" s="468"/>
      <c r="C15" s="248"/>
      <c r="D15" s="248"/>
      <c r="E15" s="248"/>
      <c r="F15" s="248"/>
      <c r="G15" s="248"/>
      <c r="H15" s="721" t="s">
        <v>1187</v>
      </c>
      <c r="I15" s="716"/>
      <c r="J15" s="716"/>
      <c r="K15" s="716"/>
      <c r="L15" s="716"/>
      <c r="M15" s="716"/>
      <c r="N15" s="248"/>
      <c r="O15" s="744">
        <f t="shared" si="0"/>
        <v>0</v>
      </c>
      <c r="P15" s="716"/>
      <c r="Q15" s="248"/>
      <c r="R15" s="248"/>
      <c r="S15" s="744">
        <f t="shared" si="1"/>
        <v>0</v>
      </c>
      <c r="T15" s="716"/>
      <c r="U15" s="716"/>
      <c r="V15" s="716"/>
      <c r="W15" s="248"/>
      <c r="X15" s="465"/>
      <c r="Y15" s="248"/>
      <c r="Z15" s="515">
        <f>'2. Edo. de situación financiera'!J12-'2. Edo. de situación financiera'!M12</f>
        <v>0</v>
      </c>
      <c r="AA15" s="124"/>
    </row>
    <row r="16" spans="2:27" ht="9" customHeight="1">
      <c r="B16" s="468"/>
      <c r="C16" s="248"/>
      <c r="D16" s="248"/>
      <c r="E16" s="248"/>
      <c r="F16" s="248"/>
      <c r="G16" s="248"/>
      <c r="H16" s="721" t="s">
        <v>1189</v>
      </c>
      <c r="I16" s="716"/>
      <c r="J16" s="716"/>
      <c r="K16" s="716"/>
      <c r="L16" s="716"/>
      <c r="M16" s="716"/>
      <c r="N16" s="248"/>
      <c r="O16" s="744">
        <f t="shared" si="0"/>
        <v>0</v>
      </c>
      <c r="P16" s="716"/>
      <c r="Q16" s="248"/>
      <c r="R16" s="248"/>
      <c r="S16" s="744">
        <f t="shared" si="1"/>
        <v>0</v>
      </c>
      <c r="T16" s="716"/>
      <c r="U16" s="716"/>
      <c r="V16" s="716"/>
      <c r="W16" s="248"/>
      <c r="X16" s="465"/>
      <c r="Y16" s="248"/>
      <c r="Z16" s="515">
        <f>'2. Edo. de situación financiera'!J13-'2. Edo. de situación financiera'!M13</f>
        <v>0</v>
      </c>
      <c r="AA16" s="124"/>
    </row>
    <row r="17" spans="2:27" ht="9" customHeight="1">
      <c r="B17" s="468"/>
      <c r="C17" s="248"/>
      <c r="D17" s="248"/>
      <c r="E17" s="248"/>
      <c r="F17" s="248"/>
      <c r="G17" s="248"/>
      <c r="H17" s="721" t="s">
        <v>1191</v>
      </c>
      <c r="I17" s="716"/>
      <c r="J17" s="716"/>
      <c r="K17" s="716"/>
      <c r="L17" s="716"/>
      <c r="M17" s="716"/>
      <c r="N17" s="248"/>
      <c r="O17" s="744">
        <f t="shared" si="0"/>
        <v>0</v>
      </c>
      <c r="P17" s="716"/>
      <c r="Q17" s="248"/>
      <c r="R17" s="248"/>
      <c r="S17" s="744">
        <f t="shared" si="1"/>
        <v>0</v>
      </c>
      <c r="T17" s="716"/>
      <c r="U17" s="716"/>
      <c r="V17" s="716"/>
      <c r="W17" s="248"/>
      <c r="X17" s="465"/>
      <c r="Y17" s="248"/>
      <c r="Z17" s="515">
        <f>'2. Edo. de situación financiera'!J14-'2. Edo. de situación financiera'!M14</f>
        <v>0</v>
      </c>
      <c r="AA17" s="124"/>
    </row>
    <row r="18" spans="2:27" ht="1.5" customHeight="1">
      <c r="B18" s="46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465"/>
      <c r="Y18" s="248"/>
      <c r="Z18" s="515"/>
      <c r="AA18" s="124"/>
    </row>
    <row r="19" spans="2:27" ht="13.5" customHeight="1">
      <c r="B19" s="468"/>
      <c r="C19" s="248"/>
      <c r="D19" s="248"/>
      <c r="E19" s="248"/>
      <c r="F19" s="722" t="s">
        <v>1196</v>
      </c>
      <c r="G19" s="716"/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248"/>
      <c r="V19" s="248"/>
      <c r="W19" s="248"/>
      <c r="X19" s="465"/>
      <c r="Y19" s="248"/>
      <c r="Z19" s="515"/>
      <c r="AA19" s="124"/>
    </row>
    <row r="20" spans="2:27" ht="9" customHeight="1">
      <c r="B20" s="468"/>
      <c r="C20" s="248"/>
      <c r="D20" s="248"/>
      <c r="E20" s="248"/>
      <c r="F20" s="248"/>
      <c r="G20" s="248"/>
      <c r="H20" s="721" t="s">
        <v>1198</v>
      </c>
      <c r="I20" s="716"/>
      <c r="J20" s="716"/>
      <c r="K20" s="716"/>
      <c r="L20" s="716"/>
      <c r="M20" s="716"/>
      <c r="N20" s="248"/>
      <c r="O20" s="744">
        <f t="shared" ref="O20:O29" si="2">ABS(IF(Z20&lt;0,Z20,0))</f>
        <v>0</v>
      </c>
      <c r="P20" s="716"/>
      <c r="Q20" s="248"/>
      <c r="R20" s="248"/>
      <c r="S20" s="744">
        <f t="shared" ref="S20:S29" si="3">ABS(IF(Z20&gt;0,Z20,0))</f>
        <v>0</v>
      </c>
      <c r="T20" s="716"/>
      <c r="U20" s="716"/>
      <c r="V20" s="716"/>
      <c r="W20" s="248"/>
      <c r="X20" s="465"/>
      <c r="Y20" s="248"/>
      <c r="Z20" s="515">
        <f>'2. Edo. de situación financiera'!J19-'2. Edo. de situación financiera'!M19</f>
        <v>0</v>
      </c>
      <c r="AA20" s="124"/>
    </row>
    <row r="21" spans="2:27" ht="9" customHeight="1">
      <c r="B21" s="468"/>
      <c r="C21" s="248"/>
      <c r="D21" s="248"/>
      <c r="E21" s="248"/>
      <c r="F21" s="248"/>
      <c r="G21" s="248"/>
      <c r="H21" s="721" t="s">
        <v>1200</v>
      </c>
      <c r="I21" s="716"/>
      <c r="J21" s="716"/>
      <c r="K21" s="716"/>
      <c r="L21" s="716"/>
      <c r="M21" s="716"/>
      <c r="N21" s="248"/>
      <c r="O21" s="744">
        <f t="shared" si="2"/>
        <v>0</v>
      </c>
      <c r="P21" s="716"/>
      <c r="Q21" s="248"/>
      <c r="R21" s="248"/>
      <c r="S21" s="790">
        <f t="shared" si="3"/>
        <v>0</v>
      </c>
      <c r="T21" s="724"/>
      <c r="U21" s="724"/>
      <c r="V21" s="724"/>
      <c r="W21" s="248"/>
      <c r="X21" s="465"/>
      <c r="Y21" s="248"/>
      <c r="Z21" s="515">
        <f>'2. Edo. de situación financiera'!J20-'2. Edo. de situación financiera'!M20</f>
        <v>0</v>
      </c>
      <c r="AA21" s="124"/>
    </row>
    <row r="22" spans="2:27" ht="0.75" customHeight="1">
      <c r="B22" s="46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744">
        <f t="shared" si="2"/>
        <v>0</v>
      </c>
      <c r="P22" s="716"/>
      <c r="Q22" s="248"/>
      <c r="R22" s="248"/>
      <c r="S22" s="791">
        <f t="shared" si="3"/>
        <v>0</v>
      </c>
      <c r="T22" s="716"/>
      <c r="U22" s="716"/>
      <c r="V22" s="716"/>
      <c r="W22" s="248"/>
      <c r="X22" s="465"/>
      <c r="Y22" s="248"/>
      <c r="Z22" s="515">
        <f>'2. Edo. de situación financiera'!J21-'2. Edo. de situación financiera'!M21</f>
        <v>0</v>
      </c>
      <c r="AA22" s="124"/>
    </row>
    <row r="23" spans="2:27" ht="9" customHeight="1">
      <c r="B23" s="468"/>
      <c r="C23" s="248"/>
      <c r="D23" s="248"/>
      <c r="E23" s="248"/>
      <c r="F23" s="248"/>
      <c r="G23" s="248"/>
      <c r="H23" s="721" t="s">
        <v>1202</v>
      </c>
      <c r="I23" s="716"/>
      <c r="J23" s="716"/>
      <c r="K23" s="716"/>
      <c r="L23" s="716"/>
      <c r="M23" s="716"/>
      <c r="N23" s="248"/>
      <c r="O23" s="744">
        <f t="shared" si="2"/>
        <v>0</v>
      </c>
      <c r="P23" s="716"/>
      <c r="Q23" s="248"/>
      <c r="R23" s="248"/>
      <c r="S23" s="790">
        <f t="shared" si="3"/>
        <v>15575336.040000021</v>
      </c>
      <c r="T23" s="724"/>
      <c r="U23" s="724"/>
      <c r="V23" s="724"/>
      <c r="W23" s="248"/>
      <c r="X23" s="465"/>
      <c r="Y23" s="248"/>
      <c r="Z23" s="515">
        <f>'2. Edo. de situación financiera'!J22-'2. Edo. de situación financiera'!M22</f>
        <v>15575336.040000021</v>
      </c>
      <c r="AA23" s="124"/>
    </row>
    <row r="24" spans="2:27" ht="9" customHeight="1">
      <c r="B24" s="468"/>
      <c r="C24" s="248"/>
      <c r="D24" s="248"/>
      <c r="E24" s="248"/>
      <c r="F24" s="248"/>
      <c r="G24" s="248"/>
      <c r="H24" s="721" t="s">
        <v>1204</v>
      </c>
      <c r="I24" s="716"/>
      <c r="J24" s="716"/>
      <c r="K24" s="716"/>
      <c r="L24" s="716"/>
      <c r="M24" s="716"/>
      <c r="N24" s="248"/>
      <c r="O24" s="744">
        <f t="shared" si="2"/>
        <v>0</v>
      </c>
      <c r="P24" s="716"/>
      <c r="Q24" s="248"/>
      <c r="R24" s="248"/>
      <c r="S24" s="790">
        <f t="shared" si="3"/>
        <v>716571.18999999948</v>
      </c>
      <c r="T24" s="724"/>
      <c r="U24" s="724"/>
      <c r="V24" s="724"/>
      <c r="W24" s="248"/>
      <c r="X24" s="465"/>
      <c r="Y24" s="248"/>
      <c r="Z24" s="515">
        <f>'2. Edo. de situación financiera'!J23-'2. Edo. de situación financiera'!M23</f>
        <v>716571.18999999948</v>
      </c>
      <c r="AA24" s="124"/>
    </row>
    <row r="25" spans="2:27" ht="9" customHeight="1">
      <c r="B25" s="468"/>
      <c r="C25" s="248"/>
      <c r="D25" s="248"/>
      <c r="E25" s="248"/>
      <c r="F25" s="248"/>
      <c r="G25" s="248"/>
      <c r="H25" s="721" t="s">
        <v>1206</v>
      </c>
      <c r="I25" s="716"/>
      <c r="J25" s="716"/>
      <c r="K25" s="716"/>
      <c r="L25" s="716"/>
      <c r="M25" s="716"/>
      <c r="N25" s="248"/>
      <c r="O25" s="744">
        <f t="shared" si="2"/>
        <v>0</v>
      </c>
      <c r="P25" s="716"/>
      <c r="Q25" s="248"/>
      <c r="R25" s="248"/>
      <c r="S25" s="744">
        <f t="shared" si="3"/>
        <v>0</v>
      </c>
      <c r="T25" s="716"/>
      <c r="U25" s="716"/>
      <c r="V25" s="716"/>
      <c r="W25" s="248"/>
      <c r="X25" s="465"/>
      <c r="Y25" s="248"/>
      <c r="Z25" s="515">
        <f>'2. Edo. de situación financiera'!J24-'2. Edo. de situación financiera'!M24</f>
        <v>0</v>
      </c>
      <c r="AA25" s="124"/>
    </row>
    <row r="26" spans="2:27" ht="9" customHeight="1">
      <c r="B26" s="468"/>
      <c r="C26" s="248"/>
      <c r="D26" s="248"/>
      <c r="E26" s="248"/>
      <c r="F26" s="248"/>
      <c r="G26" s="248"/>
      <c r="H26" s="721" t="s">
        <v>1208</v>
      </c>
      <c r="I26" s="716"/>
      <c r="J26" s="716"/>
      <c r="K26" s="716"/>
      <c r="L26" s="716"/>
      <c r="M26" s="716"/>
      <c r="N26" s="248"/>
      <c r="O26" s="788">
        <f t="shared" si="2"/>
        <v>11620405.729999989</v>
      </c>
      <c r="P26" s="789"/>
      <c r="Q26" s="248"/>
      <c r="R26" s="248"/>
      <c r="S26" s="744">
        <f t="shared" si="3"/>
        <v>0</v>
      </c>
      <c r="T26" s="716"/>
      <c r="U26" s="716"/>
      <c r="V26" s="716"/>
      <c r="W26" s="248"/>
      <c r="X26" s="465"/>
      <c r="Y26" s="248"/>
      <c r="Z26" s="515">
        <f>'2. Edo. de situación financiera'!J25-'2. Edo. de situación financiera'!M25</f>
        <v>-11620405.729999989</v>
      </c>
      <c r="AA26" s="124"/>
    </row>
    <row r="27" spans="2:27" ht="9" customHeight="1">
      <c r="B27" s="468"/>
      <c r="C27" s="248"/>
      <c r="D27" s="248"/>
      <c r="E27" s="248"/>
      <c r="F27" s="248"/>
      <c r="G27" s="248"/>
      <c r="H27" s="721" t="s">
        <v>1210</v>
      </c>
      <c r="I27" s="716"/>
      <c r="J27" s="716"/>
      <c r="K27" s="716"/>
      <c r="L27" s="716"/>
      <c r="M27" s="716"/>
      <c r="N27" s="248"/>
      <c r="O27" s="788">
        <f t="shared" si="2"/>
        <v>0</v>
      </c>
      <c r="P27" s="789"/>
      <c r="Q27" s="248"/>
      <c r="R27" s="248"/>
      <c r="S27" s="788">
        <f t="shared" si="3"/>
        <v>0</v>
      </c>
      <c r="T27" s="789"/>
      <c r="U27" s="789"/>
      <c r="V27" s="789"/>
      <c r="W27" s="248"/>
      <c r="X27" s="465"/>
      <c r="Y27" s="248"/>
      <c r="Z27" s="515">
        <f>'2. Edo. de situación financiera'!J26-'2. Edo. de situación financiera'!M26</f>
        <v>0</v>
      </c>
      <c r="AA27" s="124"/>
    </row>
    <row r="28" spans="2:27" ht="9" customHeight="1">
      <c r="B28" s="468"/>
      <c r="C28" s="248"/>
      <c r="D28" s="248"/>
      <c r="E28" s="248"/>
      <c r="F28" s="248"/>
      <c r="G28" s="248"/>
      <c r="H28" s="721" t="s">
        <v>1212</v>
      </c>
      <c r="I28" s="716"/>
      <c r="J28" s="716"/>
      <c r="K28" s="716"/>
      <c r="L28" s="716"/>
      <c r="M28" s="716"/>
      <c r="N28" s="248"/>
      <c r="O28" s="744">
        <f t="shared" si="2"/>
        <v>0</v>
      </c>
      <c r="P28" s="716"/>
      <c r="Q28" s="248"/>
      <c r="R28" s="248"/>
      <c r="S28" s="744">
        <f t="shared" si="3"/>
        <v>0</v>
      </c>
      <c r="T28" s="716"/>
      <c r="U28" s="716"/>
      <c r="V28" s="716"/>
      <c r="W28" s="248"/>
      <c r="X28" s="465"/>
      <c r="Y28" s="248"/>
      <c r="Z28" s="515">
        <f>'2. Edo. de situación financiera'!J27-'2. Edo. de situación financiera'!M27</f>
        <v>0</v>
      </c>
      <c r="AA28" s="124"/>
    </row>
    <row r="29" spans="2:27" ht="9" customHeight="1">
      <c r="B29" s="468"/>
      <c r="C29" s="248"/>
      <c r="D29" s="248"/>
      <c r="E29" s="248"/>
      <c r="F29" s="248"/>
      <c r="G29" s="248"/>
      <c r="H29" s="721" t="s">
        <v>1213</v>
      </c>
      <c r="I29" s="716"/>
      <c r="J29" s="716"/>
      <c r="K29" s="716"/>
      <c r="L29" s="716"/>
      <c r="M29" s="716"/>
      <c r="N29" s="248"/>
      <c r="O29" s="788">
        <f t="shared" si="2"/>
        <v>0</v>
      </c>
      <c r="P29" s="789"/>
      <c r="Q29" s="248"/>
      <c r="R29" s="248"/>
      <c r="S29" s="744">
        <f t="shared" si="3"/>
        <v>0</v>
      </c>
      <c r="T29" s="716"/>
      <c r="U29" s="716"/>
      <c r="V29" s="716"/>
      <c r="W29" s="248"/>
      <c r="X29" s="465"/>
      <c r="Y29" s="248"/>
      <c r="Z29" s="515">
        <f>'2. Edo. de situación financiera'!J28-'2. Edo. de situación financiera'!M28</f>
        <v>0</v>
      </c>
      <c r="AA29" s="124"/>
    </row>
    <row r="30" spans="2:27" ht="9.75" customHeight="1">
      <c r="B30" s="46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465"/>
      <c r="Y30" s="248"/>
      <c r="Z30" s="515"/>
      <c r="AA30" s="124"/>
    </row>
    <row r="31" spans="2:27" ht="16.5" customHeight="1">
      <c r="B31" s="468"/>
      <c r="C31" s="248"/>
      <c r="D31" s="715" t="s">
        <v>1176</v>
      </c>
      <c r="E31" s="716"/>
      <c r="F31" s="716"/>
      <c r="G31" s="716"/>
      <c r="H31" s="716"/>
      <c r="I31" s="716"/>
      <c r="J31" s="716"/>
      <c r="K31" s="716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465"/>
      <c r="Y31" s="248"/>
      <c r="Z31" s="515"/>
      <c r="AA31" s="124"/>
    </row>
    <row r="32" spans="2:27" ht="12" customHeight="1">
      <c r="B32" s="468"/>
      <c r="C32" s="248"/>
      <c r="D32" s="248"/>
      <c r="E32" s="248"/>
      <c r="F32" s="248"/>
      <c r="G32" s="722" t="s">
        <v>1178</v>
      </c>
      <c r="H32" s="716"/>
      <c r="I32" s="716"/>
      <c r="J32" s="716"/>
      <c r="K32" s="716"/>
      <c r="L32" s="248"/>
      <c r="M32" s="248"/>
      <c r="N32" s="248"/>
      <c r="O32" s="248"/>
      <c r="P32" s="248"/>
      <c r="Q32" s="248"/>
      <c r="R32" s="248"/>
      <c r="S32" s="516"/>
      <c r="T32" s="516"/>
      <c r="U32" s="516"/>
      <c r="V32" s="516"/>
      <c r="W32" s="248"/>
      <c r="X32" s="465"/>
      <c r="Y32" s="248"/>
      <c r="Z32" s="515"/>
      <c r="AA32" s="124"/>
    </row>
    <row r="33" spans="2:27" ht="9" customHeight="1">
      <c r="B33" s="468"/>
      <c r="C33" s="248"/>
      <c r="D33" s="248"/>
      <c r="E33" s="248"/>
      <c r="F33" s="248"/>
      <c r="G33" s="248"/>
      <c r="H33" s="721" t="s">
        <v>1180</v>
      </c>
      <c r="I33" s="716"/>
      <c r="J33" s="716"/>
      <c r="K33" s="716"/>
      <c r="L33" s="716"/>
      <c r="M33" s="716"/>
      <c r="N33" s="248"/>
      <c r="O33" s="788">
        <f>ABS(IF(Z33&gt;0,Z33,0))</f>
        <v>13208299.200000001</v>
      </c>
      <c r="P33" s="789"/>
      <c r="Q33" s="248"/>
      <c r="R33" s="248"/>
      <c r="S33" s="788">
        <f t="shared" ref="S33:S40" si="4">ABS(IF(Z33&lt;0,Z33,0))</f>
        <v>0</v>
      </c>
      <c r="T33" s="789"/>
      <c r="U33" s="789"/>
      <c r="V33" s="789"/>
      <c r="W33" s="248"/>
      <c r="X33" s="465"/>
      <c r="Y33" s="248"/>
      <c r="Z33" s="515">
        <f>'2. Edo. de situación financiera'!W8-'2. Edo. de situación financiera'!AA8</f>
        <v>13208299.200000001</v>
      </c>
      <c r="AA33" s="124"/>
    </row>
    <row r="34" spans="2:27" ht="9" customHeight="1">
      <c r="B34" s="468"/>
      <c r="C34" s="248"/>
      <c r="D34" s="248"/>
      <c r="E34" s="248"/>
      <c r="F34" s="248"/>
      <c r="G34" s="248"/>
      <c r="H34" s="721" t="s">
        <v>1182</v>
      </c>
      <c r="I34" s="716"/>
      <c r="J34" s="716"/>
      <c r="K34" s="716"/>
      <c r="L34" s="716"/>
      <c r="M34" s="716"/>
      <c r="N34" s="248"/>
      <c r="O34" s="744">
        <f t="shared" ref="O34:O40" si="5">ABS(IF(Z34&gt;0,Z34,0))</f>
        <v>0</v>
      </c>
      <c r="P34" s="716"/>
      <c r="Q34" s="248"/>
      <c r="R34" s="248"/>
      <c r="S34" s="788">
        <f t="shared" si="4"/>
        <v>0</v>
      </c>
      <c r="T34" s="789"/>
      <c r="U34" s="789"/>
      <c r="V34" s="789"/>
      <c r="W34" s="248"/>
      <c r="X34" s="465"/>
      <c r="Y34" s="248"/>
      <c r="Z34" s="515">
        <f>'2. Edo. de situación financiera'!W9-'2. Edo. de situación financiera'!AA9</f>
        <v>0</v>
      </c>
      <c r="AA34" s="124"/>
    </row>
    <row r="35" spans="2:27" ht="9" customHeight="1">
      <c r="B35" s="468"/>
      <c r="C35" s="248"/>
      <c r="D35" s="248"/>
      <c r="E35" s="248"/>
      <c r="F35" s="248"/>
      <c r="G35" s="248"/>
      <c r="H35" s="721" t="s">
        <v>1184</v>
      </c>
      <c r="I35" s="716"/>
      <c r="J35" s="716"/>
      <c r="K35" s="716"/>
      <c r="L35" s="716"/>
      <c r="M35" s="716"/>
      <c r="N35" s="248"/>
      <c r="O35" s="744">
        <f t="shared" si="5"/>
        <v>0</v>
      </c>
      <c r="P35" s="716"/>
      <c r="Q35" s="248"/>
      <c r="R35" s="248"/>
      <c r="S35" s="744">
        <f t="shared" si="4"/>
        <v>0</v>
      </c>
      <c r="T35" s="716"/>
      <c r="U35" s="716"/>
      <c r="V35" s="716"/>
      <c r="W35" s="248"/>
      <c r="X35" s="465"/>
      <c r="Y35" s="248"/>
      <c r="Z35" s="515">
        <f>'2. Edo. de situación financiera'!W10-'2. Edo. de situación financiera'!AA10</f>
        <v>0</v>
      </c>
      <c r="AA35" s="124"/>
    </row>
    <row r="36" spans="2:27" ht="9" customHeight="1">
      <c r="B36" s="468"/>
      <c r="C36" s="248"/>
      <c r="D36" s="248"/>
      <c r="E36" s="248"/>
      <c r="F36" s="248"/>
      <c r="G36" s="248"/>
      <c r="H36" s="721" t="s">
        <v>1186</v>
      </c>
      <c r="I36" s="716"/>
      <c r="J36" s="716"/>
      <c r="K36" s="716"/>
      <c r="L36" s="716"/>
      <c r="M36" s="716"/>
      <c r="N36" s="248"/>
      <c r="O36" s="744">
        <f t="shared" si="5"/>
        <v>0</v>
      </c>
      <c r="P36" s="716"/>
      <c r="Q36" s="248"/>
      <c r="R36" s="248"/>
      <c r="S36" s="744">
        <f t="shared" si="4"/>
        <v>0</v>
      </c>
      <c r="T36" s="716"/>
      <c r="U36" s="716"/>
      <c r="V36" s="716"/>
      <c r="W36" s="248"/>
      <c r="X36" s="465"/>
      <c r="Y36" s="248"/>
      <c r="Z36" s="515">
        <f>'2. Edo. de situación financiera'!W11-'2. Edo. de situación financiera'!AA11</f>
        <v>0</v>
      </c>
      <c r="AA36" s="124"/>
    </row>
    <row r="37" spans="2:27" ht="9" customHeight="1">
      <c r="B37" s="468"/>
      <c r="C37" s="248"/>
      <c r="D37" s="248"/>
      <c r="E37" s="248"/>
      <c r="F37" s="248"/>
      <c r="G37" s="248"/>
      <c r="H37" s="721"/>
      <c r="I37" s="716"/>
      <c r="J37" s="716"/>
      <c r="K37" s="716"/>
      <c r="L37" s="716"/>
      <c r="M37" s="716"/>
      <c r="N37" s="248"/>
      <c r="O37" s="744">
        <f t="shared" si="5"/>
        <v>0</v>
      </c>
      <c r="P37" s="716"/>
      <c r="Q37" s="248"/>
      <c r="R37" s="248"/>
      <c r="S37" s="744">
        <f t="shared" si="4"/>
        <v>0</v>
      </c>
      <c r="T37" s="716"/>
      <c r="U37" s="716"/>
      <c r="V37" s="716"/>
      <c r="W37" s="248"/>
      <c r="X37" s="465"/>
      <c r="Y37" s="248"/>
      <c r="Z37" s="515">
        <f>'2. Edo. de situación financiera'!W12-'2. Edo. de situación financiera'!AA12</f>
        <v>0</v>
      </c>
      <c r="AA37" s="124"/>
    </row>
    <row r="38" spans="2:27" ht="9" customHeight="1">
      <c r="B38" s="468"/>
      <c r="C38" s="248"/>
      <c r="D38" s="248"/>
      <c r="E38" s="248"/>
      <c r="F38" s="248"/>
      <c r="G38" s="248"/>
      <c r="H38" s="721" t="s">
        <v>1190</v>
      </c>
      <c r="I38" s="716"/>
      <c r="J38" s="716"/>
      <c r="K38" s="716"/>
      <c r="L38" s="716"/>
      <c r="M38" s="716"/>
      <c r="N38" s="248"/>
      <c r="O38" s="744">
        <f t="shared" si="5"/>
        <v>0</v>
      </c>
      <c r="P38" s="716"/>
      <c r="Q38" s="248"/>
      <c r="R38" s="248"/>
      <c r="S38" s="744">
        <f t="shared" si="4"/>
        <v>0</v>
      </c>
      <c r="T38" s="716"/>
      <c r="U38" s="716"/>
      <c r="V38" s="716"/>
      <c r="W38" s="248"/>
      <c r="X38" s="465"/>
      <c r="Y38" s="248"/>
      <c r="Z38" s="515">
        <f>'2. Edo. de situación financiera'!W13-'2. Edo. de situación financiera'!AA13</f>
        <v>0</v>
      </c>
      <c r="AA38" s="124"/>
    </row>
    <row r="39" spans="2:27" ht="9" customHeight="1">
      <c r="B39" s="468"/>
      <c r="C39" s="248"/>
      <c r="D39" s="248"/>
      <c r="E39" s="248"/>
      <c r="F39" s="248"/>
      <c r="G39" s="248"/>
      <c r="H39" s="721" t="s">
        <v>1193</v>
      </c>
      <c r="I39" s="716"/>
      <c r="J39" s="716"/>
      <c r="K39" s="716"/>
      <c r="L39" s="716"/>
      <c r="M39" s="716"/>
      <c r="N39" s="248"/>
      <c r="O39" s="744">
        <f t="shared" si="5"/>
        <v>0</v>
      </c>
      <c r="P39" s="716"/>
      <c r="Q39" s="248"/>
      <c r="R39" s="248"/>
      <c r="S39" s="744">
        <f t="shared" si="4"/>
        <v>0</v>
      </c>
      <c r="T39" s="716"/>
      <c r="U39" s="716"/>
      <c r="V39" s="716"/>
      <c r="W39" s="248"/>
      <c r="X39" s="465"/>
      <c r="Y39" s="248"/>
      <c r="Z39" s="515">
        <f>'2. Edo. de situación financiera'!W14-'2. Edo. de situación financiera'!AA14</f>
        <v>0</v>
      </c>
      <c r="AA39" s="124"/>
    </row>
    <row r="40" spans="2:27" ht="9" customHeight="1">
      <c r="B40" s="468"/>
      <c r="C40" s="248"/>
      <c r="D40" s="248"/>
      <c r="E40" s="248"/>
      <c r="F40" s="248"/>
      <c r="G40" s="248"/>
      <c r="H40" s="721" t="s">
        <v>1194</v>
      </c>
      <c r="I40" s="716"/>
      <c r="J40" s="716"/>
      <c r="K40" s="716"/>
      <c r="L40" s="716"/>
      <c r="M40" s="716"/>
      <c r="N40" s="248"/>
      <c r="O40" s="744">
        <f t="shared" si="5"/>
        <v>0</v>
      </c>
      <c r="P40" s="716"/>
      <c r="Q40" s="248"/>
      <c r="R40" s="248"/>
      <c r="S40" s="744">
        <f t="shared" si="4"/>
        <v>0</v>
      </c>
      <c r="T40" s="716"/>
      <c r="U40" s="716"/>
      <c r="V40" s="716"/>
      <c r="W40" s="248"/>
      <c r="X40" s="465"/>
      <c r="Y40" s="248"/>
      <c r="Z40" s="515">
        <f>'2. Edo. de situación financiera'!W15-'2. Edo. de situación financiera'!AA15</f>
        <v>0</v>
      </c>
      <c r="AA40" s="124"/>
    </row>
    <row r="41" spans="2:27" ht="3" customHeight="1">
      <c r="B41" s="46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516"/>
      <c r="T41" s="516"/>
      <c r="U41" s="516"/>
      <c r="V41" s="516"/>
      <c r="W41" s="248"/>
      <c r="X41" s="465"/>
      <c r="Y41" s="248"/>
      <c r="Z41" s="515"/>
      <c r="AA41" s="124"/>
    </row>
    <row r="42" spans="2:27" ht="10.5" customHeight="1">
      <c r="B42" s="468"/>
      <c r="C42" s="248"/>
      <c r="D42" s="248"/>
      <c r="E42" s="248"/>
      <c r="F42" s="248"/>
      <c r="G42" s="722" t="s">
        <v>1256</v>
      </c>
      <c r="H42" s="716"/>
      <c r="I42" s="716"/>
      <c r="J42" s="716"/>
      <c r="K42" s="716"/>
      <c r="L42" s="248"/>
      <c r="M42" s="248"/>
      <c r="N42" s="248"/>
      <c r="O42" s="248"/>
      <c r="P42" s="248"/>
      <c r="Q42" s="248"/>
      <c r="R42" s="248"/>
      <c r="S42" s="516"/>
      <c r="T42" s="516"/>
      <c r="U42" s="516"/>
      <c r="V42" s="516"/>
      <c r="W42" s="248"/>
      <c r="X42" s="465"/>
      <c r="Y42" s="248"/>
      <c r="Z42" s="515"/>
      <c r="AA42" s="124"/>
    </row>
    <row r="43" spans="2:27" ht="9" customHeight="1">
      <c r="B43" s="468"/>
      <c r="C43" s="248"/>
      <c r="D43" s="248"/>
      <c r="E43" s="248"/>
      <c r="F43" s="248"/>
      <c r="G43" s="248"/>
      <c r="H43" s="721" t="s">
        <v>1199</v>
      </c>
      <c r="I43" s="716"/>
      <c r="J43" s="716"/>
      <c r="K43" s="716"/>
      <c r="L43" s="716"/>
      <c r="M43" s="716"/>
      <c r="N43" s="248"/>
      <c r="O43" s="744">
        <f t="shared" ref="O43:O48" si="6">ABS(IF(Z43&gt;0,Z43,0))</f>
        <v>0</v>
      </c>
      <c r="P43" s="716"/>
      <c r="Q43" s="248"/>
      <c r="R43" s="248"/>
      <c r="S43" s="744">
        <f t="shared" ref="S43:S48" si="7">ABS(IF(Z43&lt;0,Z43,0))</f>
        <v>0</v>
      </c>
      <c r="T43" s="716"/>
      <c r="U43" s="716"/>
      <c r="V43" s="716"/>
      <c r="W43" s="248"/>
      <c r="X43" s="465"/>
      <c r="Y43" s="248"/>
      <c r="Z43" s="515">
        <f>'2. Edo. de situación financiera'!W19-'2. Edo. de situación financiera'!AA19</f>
        <v>0</v>
      </c>
      <c r="AA43" s="124"/>
    </row>
    <row r="44" spans="2:27" ht="9" customHeight="1">
      <c r="B44" s="468"/>
      <c r="C44" s="248"/>
      <c r="D44" s="248"/>
      <c r="E44" s="248"/>
      <c r="F44" s="248"/>
      <c r="G44" s="248"/>
      <c r="H44" s="721" t="s">
        <v>1201</v>
      </c>
      <c r="I44" s="716"/>
      <c r="J44" s="716"/>
      <c r="K44" s="716"/>
      <c r="L44" s="716"/>
      <c r="M44" s="716"/>
      <c r="N44" s="248"/>
      <c r="O44" s="744">
        <f t="shared" si="6"/>
        <v>0</v>
      </c>
      <c r="P44" s="716"/>
      <c r="Q44" s="248"/>
      <c r="R44" s="248"/>
      <c r="S44" s="744">
        <f t="shared" si="7"/>
        <v>0</v>
      </c>
      <c r="T44" s="716"/>
      <c r="U44" s="716"/>
      <c r="V44" s="716"/>
      <c r="W44" s="248"/>
      <c r="X44" s="465"/>
      <c r="Y44" s="248"/>
      <c r="Z44" s="515">
        <f>'2. Edo. de situación financiera'!W20-'2. Edo. de situación financiera'!AA20</f>
        <v>0</v>
      </c>
      <c r="AA44" s="124"/>
    </row>
    <row r="45" spans="2:27" ht="9" customHeight="1">
      <c r="B45" s="468"/>
      <c r="C45" s="248"/>
      <c r="D45" s="248"/>
      <c r="E45" s="248"/>
      <c r="F45" s="248"/>
      <c r="G45" s="248"/>
      <c r="H45" s="721" t="s">
        <v>1203</v>
      </c>
      <c r="I45" s="716"/>
      <c r="J45" s="716"/>
      <c r="K45" s="716"/>
      <c r="L45" s="716"/>
      <c r="M45" s="716"/>
      <c r="N45" s="248"/>
      <c r="O45" s="744">
        <f t="shared" si="6"/>
        <v>0</v>
      </c>
      <c r="P45" s="716"/>
      <c r="Q45" s="248"/>
      <c r="R45" s="248"/>
      <c r="S45" s="744">
        <f t="shared" si="7"/>
        <v>0</v>
      </c>
      <c r="T45" s="716"/>
      <c r="U45" s="716"/>
      <c r="V45" s="716"/>
      <c r="W45" s="248"/>
      <c r="X45" s="465"/>
      <c r="Y45" s="248"/>
      <c r="Z45" s="515">
        <f>'2. Edo. de situación financiera'!W21-'2. Edo. de situación financiera'!AA21</f>
        <v>0</v>
      </c>
      <c r="AA45" s="124"/>
    </row>
    <row r="46" spans="2:27" ht="9" customHeight="1">
      <c r="B46" s="468"/>
      <c r="C46" s="248"/>
      <c r="D46" s="248"/>
      <c r="E46" s="248"/>
      <c r="F46" s="248"/>
      <c r="G46" s="248"/>
      <c r="H46" s="721" t="s">
        <v>1205</v>
      </c>
      <c r="I46" s="716"/>
      <c r="J46" s="716"/>
      <c r="K46" s="716"/>
      <c r="L46" s="716"/>
      <c r="M46" s="716"/>
      <c r="N46" s="248"/>
      <c r="O46" s="744">
        <f t="shared" si="6"/>
        <v>0</v>
      </c>
      <c r="P46" s="716"/>
      <c r="Q46" s="248"/>
      <c r="R46" s="248"/>
      <c r="S46" s="744">
        <f t="shared" si="7"/>
        <v>0</v>
      </c>
      <c r="T46" s="716"/>
      <c r="U46" s="716"/>
      <c r="V46" s="716"/>
      <c r="W46" s="248"/>
      <c r="X46" s="465"/>
      <c r="Y46" s="248"/>
      <c r="Z46" s="515">
        <f>'2. Edo. de situación financiera'!W22-'2. Edo. de situación financiera'!AA22</f>
        <v>0</v>
      </c>
      <c r="AA46" s="124"/>
    </row>
    <row r="47" spans="2:27" ht="9" customHeight="1">
      <c r="B47" s="468"/>
      <c r="C47" s="248"/>
      <c r="D47" s="248"/>
      <c r="E47" s="248"/>
      <c r="F47" s="248"/>
      <c r="G47" s="248"/>
      <c r="H47" s="721" t="s">
        <v>1207</v>
      </c>
      <c r="I47" s="716"/>
      <c r="J47" s="716"/>
      <c r="K47" s="716"/>
      <c r="L47" s="716"/>
      <c r="M47" s="716"/>
      <c r="N47" s="248"/>
      <c r="O47" s="744">
        <f t="shared" si="6"/>
        <v>0</v>
      </c>
      <c r="P47" s="716"/>
      <c r="Q47" s="248"/>
      <c r="R47" s="248"/>
      <c r="S47" s="744">
        <f t="shared" si="7"/>
        <v>0</v>
      </c>
      <c r="T47" s="716"/>
      <c r="U47" s="716"/>
      <c r="V47" s="716"/>
      <c r="W47" s="248"/>
      <c r="X47" s="465"/>
      <c r="Y47" s="248"/>
      <c r="Z47" s="515">
        <f>'2. Edo. de situación financiera'!W23-'2. Edo. de situación financiera'!AA23</f>
        <v>0</v>
      </c>
      <c r="AA47" s="124"/>
    </row>
    <row r="48" spans="2:27" ht="9" customHeight="1">
      <c r="B48" s="468"/>
      <c r="C48" s="248"/>
      <c r="D48" s="248"/>
      <c r="E48" s="248"/>
      <c r="F48" s="248"/>
      <c r="G48" s="248"/>
      <c r="H48" s="721" t="s">
        <v>1209</v>
      </c>
      <c r="I48" s="716"/>
      <c r="J48" s="716"/>
      <c r="K48" s="716"/>
      <c r="L48" s="716"/>
      <c r="M48" s="716"/>
      <c r="N48" s="248"/>
      <c r="O48" s="744">
        <f t="shared" si="6"/>
        <v>0</v>
      </c>
      <c r="P48" s="716"/>
      <c r="Q48" s="248"/>
      <c r="R48" s="248"/>
      <c r="S48" s="744">
        <f t="shared" si="7"/>
        <v>0</v>
      </c>
      <c r="T48" s="716"/>
      <c r="U48" s="716"/>
      <c r="V48" s="716"/>
      <c r="W48" s="248"/>
      <c r="X48" s="465"/>
      <c r="Y48" s="248"/>
      <c r="Z48" s="515">
        <f>'2. Edo. de situación financiera'!W24-'2. Edo. de situación financiera'!AA24</f>
        <v>0</v>
      </c>
      <c r="AA48" s="124"/>
    </row>
    <row r="49" spans="2:27" ht="12.75" customHeight="1">
      <c r="B49" s="46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516"/>
      <c r="T49" s="516"/>
      <c r="U49" s="516"/>
      <c r="V49" s="516"/>
      <c r="W49" s="248"/>
      <c r="X49" s="465"/>
      <c r="Y49" s="248"/>
      <c r="Z49" s="515"/>
      <c r="AA49" s="124"/>
    </row>
    <row r="50" spans="2:27" ht="16.5" customHeight="1">
      <c r="B50" s="468"/>
      <c r="C50" s="248"/>
      <c r="D50" s="248"/>
      <c r="E50" s="715" t="s">
        <v>1257</v>
      </c>
      <c r="F50" s="716"/>
      <c r="G50" s="716"/>
      <c r="H50" s="716"/>
      <c r="I50" s="716"/>
      <c r="J50" s="716"/>
      <c r="K50" s="716"/>
      <c r="L50" s="716"/>
      <c r="M50" s="248"/>
      <c r="N50" s="248"/>
      <c r="O50" s="248"/>
      <c r="P50" s="248"/>
      <c r="Q50" s="248"/>
      <c r="R50" s="248"/>
      <c r="S50" s="516"/>
      <c r="T50" s="516"/>
      <c r="U50" s="516"/>
      <c r="V50" s="516"/>
      <c r="W50" s="248"/>
      <c r="X50" s="465"/>
      <c r="Y50" s="248"/>
      <c r="Z50" s="515"/>
      <c r="AA50" s="124"/>
    </row>
    <row r="51" spans="2:27" ht="10.5" customHeight="1">
      <c r="B51" s="468"/>
      <c r="C51" s="248"/>
      <c r="D51" s="248"/>
      <c r="E51" s="248"/>
      <c r="F51" s="248"/>
      <c r="G51" s="722" t="s">
        <v>1218</v>
      </c>
      <c r="H51" s="716"/>
      <c r="I51" s="716"/>
      <c r="J51" s="716"/>
      <c r="K51" s="716"/>
      <c r="L51" s="248"/>
      <c r="M51" s="248"/>
      <c r="N51" s="248"/>
      <c r="O51" s="248"/>
      <c r="P51" s="248"/>
      <c r="Q51" s="248"/>
      <c r="R51" s="248"/>
      <c r="S51" s="516"/>
      <c r="T51" s="516"/>
      <c r="U51" s="516"/>
      <c r="V51" s="516"/>
      <c r="W51" s="248"/>
      <c r="X51" s="465"/>
      <c r="Y51" s="248"/>
      <c r="Z51" s="515"/>
      <c r="AA51" s="124"/>
    </row>
    <row r="52" spans="2:27" ht="0.75" customHeight="1">
      <c r="B52" s="46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516"/>
      <c r="T52" s="516"/>
      <c r="U52" s="516"/>
      <c r="V52" s="516"/>
      <c r="W52" s="248"/>
      <c r="X52" s="465"/>
      <c r="Y52" s="248"/>
      <c r="Z52" s="515"/>
      <c r="AA52" s="124"/>
    </row>
    <row r="53" spans="2:27" ht="9" customHeight="1">
      <c r="B53" s="468"/>
      <c r="C53" s="248"/>
      <c r="D53" s="248"/>
      <c r="E53" s="248"/>
      <c r="F53" s="248"/>
      <c r="G53" s="248"/>
      <c r="H53" s="721" t="s">
        <v>1152</v>
      </c>
      <c r="I53" s="716"/>
      <c r="J53" s="716"/>
      <c r="K53" s="716"/>
      <c r="L53" s="716"/>
      <c r="M53" s="716"/>
      <c r="N53" s="248"/>
      <c r="O53" s="744">
        <f>ABS(IF(Z53&gt;0,Z53,0))</f>
        <v>0</v>
      </c>
      <c r="P53" s="716"/>
      <c r="Q53" s="248"/>
      <c r="R53" s="248"/>
      <c r="S53" s="744">
        <f t="shared" ref="S53:S62" si="8">ABS(IF(Z53&lt;0,Z53,0))</f>
        <v>0</v>
      </c>
      <c r="T53" s="716"/>
      <c r="U53" s="716"/>
      <c r="V53" s="716"/>
      <c r="W53" s="248"/>
      <c r="X53" s="465"/>
      <c r="Y53" s="248"/>
      <c r="Z53" s="515">
        <f>'2. Edo. de situación financiera'!W34-'2. Edo. de situación financiera'!AA34</f>
        <v>0</v>
      </c>
      <c r="AA53" s="124"/>
    </row>
    <row r="54" spans="2:27" ht="9" customHeight="1">
      <c r="B54" s="468"/>
      <c r="C54" s="248"/>
      <c r="D54" s="248"/>
      <c r="E54" s="248"/>
      <c r="F54" s="248"/>
      <c r="G54" s="248"/>
      <c r="H54" s="721" t="s">
        <v>1219</v>
      </c>
      <c r="I54" s="716"/>
      <c r="J54" s="716"/>
      <c r="K54" s="716"/>
      <c r="L54" s="716"/>
      <c r="M54" s="716"/>
      <c r="N54" s="248"/>
      <c r="O54" s="788">
        <f>ABS(IF(Z54&gt;0,Z54,0))</f>
        <v>0.47000000000116415</v>
      </c>
      <c r="P54" s="789"/>
      <c r="Q54" s="248"/>
      <c r="R54" s="248"/>
      <c r="S54" s="744">
        <f t="shared" si="8"/>
        <v>0</v>
      </c>
      <c r="T54" s="716"/>
      <c r="U54" s="716"/>
      <c r="V54" s="716"/>
      <c r="W54" s="248"/>
      <c r="X54" s="465"/>
      <c r="Y54" s="248"/>
      <c r="Z54" s="515">
        <f>'2. Edo. de situación financiera'!W35-'2. Edo. de situación financiera'!AA35</f>
        <v>0.47000000000116415</v>
      </c>
      <c r="AA54" s="124"/>
    </row>
    <row r="55" spans="2:27" ht="9" customHeight="1">
      <c r="B55" s="468"/>
      <c r="C55" s="248"/>
      <c r="D55" s="248"/>
      <c r="E55" s="248"/>
      <c r="F55" s="248"/>
      <c r="G55" s="248"/>
      <c r="H55" s="721" t="s">
        <v>1220</v>
      </c>
      <c r="I55" s="716"/>
      <c r="J55" s="716"/>
      <c r="K55" s="716"/>
      <c r="L55" s="716"/>
      <c r="M55" s="716"/>
      <c r="N55" s="248"/>
      <c r="O55" s="744">
        <f>ABS(IF(Z55&gt;0,Z55,0))</f>
        <v>0</v>
      </c>
      <c r="P55" s="716"/>
      <c r="Q55" s="248"/>
      <c r="R55" s="248"/>
      <c r="S55" s="744">
        <f t="shared" si="8"/>
        <v>0</v>
      </c>
      <c r="T55" s="716"/>
      <c r="U55" s="716"/>
      <c r="V55" s="716"/>
      <c r="W55" s="248"/>
      <c r="X55" s="465"/>
      <c r="Y55" s="248"/>
      <c r="Z55" s="515">
        <f>'2. Edo. de situación financiera'!W36-'2. Edo. de situación financiera'!AA36</f>
        <v>0</v>
      </c>
      <c r="AA55" s="124"/>
    </row>
    <row r="56" spans="2:27" ht="10.5" customHeight="1">
      <c r="B56" s="468"/>
      <c r="C56" s="248"/>
      <c r="D56" s="248"/>
      <c r="E56" s="248"/>
      <c r="F56" s="248"/>
      <c r="G56" s="722" t="s">
        <v>1221</v>
      </c>
      <c r="H56" s="716"/>
      <c r="I56" s="716"/>
      <c r="J56" s="716"/>
      <c r="K56" s="716"/>
      <c r="L56" s="248"/>
      <c r="M56" s="248"/>
      <c r="N56" s="248"/>
      <c r="O56" s="248"/>
      <c r="P56" s="248"/>
      <c r="Q56" s="248"/>
      <c r="R56" s="248"/>
      <c r="S56" s="744">
        <f t="shared" si="8"/>
        <v>0</v>
      </c>
      <c r="T56" s="716"/>
      <c r="U56" s="716"/>
      <c r="V56" s="716"/>
      <c r="W56" s="248"/>
      <c r="X56" s="465"/>
      <c r="Y56" s="248"/>
      <c r="Z56" s="515"/>
      <c r="AA56" s="124"/>
    </row>
    <row r="57" spans="2:27" ht="0.75" customHeight="1">
      <c r="B57" s="46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744">
        <f t="shared" si="8"/>
        <v>0</v>
      </c>
      <c r="T57" s="716"/>
      <c r="U57" s="716"/>
      <c r="V57" s="716"/>
      <c r="W57" s="248"/>
      <c r="X57" s="465"/>
      <c r="Y57" s="248"/>
      <c r="Z57" s="515"/>
      <c r="AA57" s="124"/>
    </row>
    <row r="58" spans="2:27" ht="9" customHeight="1">
      <c r="B58" s="468"/>
      <c r="C58" s="248"/>
      <c r="D58" s="248"/>
      <c r="E58" s="248"/>
      <c r="F58" s="248"/>
      <c r="G58" s="248"/>
      <c r="H58" s="721" t="s">
        <v>1222</v>
      </c>
      <c r="I58" s="716"/>
      <c r="J58" s="716"/>
      <c r="K58" s="716"/>
      <c r="L58" s="716"/>
      <c r="M58" s="716"/>
      <c r="N58" s="248"/>
      <c r="O58" s="788">
        <f>ABS(IF(Z58&gt;0,Z58,0))</f>
        <v>97678997.559999943</v>
      </c>
      <c r="P58" s="789"/>
      <c r="Q58" s="248"/>
      <c r="R58" s="248"/>
      <c r="S58" s="788">
        <f t="shared" si="8"/>
        <v>0</v>
      </c>
      <c r="T58" s="789"/>
      <c r="U58" s="789"/>
      <c r="V58" s="789"/>
      <c r="W58" s="248"/>
      <c r="X58" s="465"/>
      <c r="Y58" s="248"/>
      <c r="Z58" s="515">
        <f>'2. Edo. de situación financiera'!W39-'2. Edo. de situación financiera'!AA39</f>
        <v>97678997.559999943</v>
      </c>
      <c r="AA58" s="124"/>
    </row>
    <row r="59" spans="2:27" ht="9" customHeight="1">
      <c r="B59" s="468"/>
      <c r="C59" s="248"/>
      <c r="D59" s="248"/>
      <c r="E59" s="248"/>
      <c r="F59" s="248"/>
      <c r="G59" s="248"/>
      <c r="H59" s="721" t="s">
        <v>1223</v>
      </c>
      <c r="I59" s="716"/>
      <c r="J59" s="716"/>
      <c r="K59" s="716"/>
      <c r="L59" s="716"/>
      <c r="M59" s="716"/>
      <c r="N59" s="248"/>
      <c r="O59" s="788">
        <f>ABS(IF(Z59&gt;0,Z59,0))</f>
        <v>0</v>
      </c>
      <c r="P59" s="789"/>
      <c r="Q59" s="248"/>
      <c r="R59" s="248"/>
      <c r="S59" s="788">
        <f t="shared" si="8"/>
        <v>41671917.469999999</v>
      </c>
      <c r="T59" s="789"/>
      <c r="U59" s="789"/>
      <c r="V59" s="789"/>
      <c r="W59" s="248"/>
      <c r="X59" s="465"/>
      <c r="Y59" s="248"/>
      <c r="Z59" s="515">
        <f>'2. Edo. de situación financiera'!W40-'2. Edo. de situación financiera'!AA40</f>
        <v>-41671917.469999999</v>
      </c>
      <c r="AA59" s="124"/>
    </row>
    <row r="60" spans="2:27" ht="9" customHeight="1">
      <c r="B60" s="468"/>
      <c r="C60" s="248"/>
      <c r="D60" s="248"/>
      <c r="E60" s="248"/>
      <c r="F60" s="248"/>
      <c r="G60" s="248"/>
      <c r="H60" s="721" t="s">
        <v>1224</v>
      </c>
      <c r="I60" s="716"/>
      <c r="J60" s="716"/>
      <c r="K60" s="716"/>
      <c r="L60" s="716"/>
      <c r="M60" s="716"/>
      <c r="N60" s="248"/>
      <c r="O60" s="744">
        <f>ABS(IF(Z60&gt;0,Z60,0))</f>
        <v>0</v>
      </c>
      <c r="P60" s="716"/>
      <c r="Q60" s="248"/>
      <c r="R60" s="248"/>
      <c r="S60" s="744">
        <f t="shared" si="8"/>
        <v>0</v>
      </c>
      <c r="T60" s="716"/>
      <c r="U60" s="716"/>
      <c r="V60" s="716"/>
      <c r="W60" s="248"/>
      <c r="X60" s="465"/>
      <c r="Y60" s="248"/>
      <c r="Z60" s="515">
        <f>'2. Edo. de situación financiera'!W41-'2. Edo. de situación financiera'!AA41</f>
        <v>0</v>
      </c>
      <c r="AA60" s="124"/>
    </row>
    <row r="61" spans="2:27" ht="9" customHeight="1">
      <c r="B61" s="468"/>
      <c r="C61" s="248"/>
      <c r="D61" s="248"/>
      <c r="E61" s="248"/>
      <c r="F61" s="248"/>
      <c r="G61" s="248"/>
      <c r="H61" s="721" t="s">
        <v>1225</v>
      </c>
      <c r="I61" s="716"/>
      <c r="J61" s="716"/>
      <c r="K61" s="716"/>
      <c r="L61" s="716"/>
      <c r="M61" s="716"/>
      <c r="N61" s="248"/>
      <c r="O61" s="744">
        <f>ABS(IF(Z61&gt;0,Z61,0))</f>
        <v>0</v>
      </c>
      <c r="P61" s="716"/>
      <c r="Q61" s="248"/>
      <c r="R61" s="248"/>
      <c r="S61" s="744">
        <f t="shared" si="8"/>
        <v>0</v>
      </c>
      <c r="T61" s="716"/>
      <c r="U61" s="716"/>
      <c r="V61" s="716"/>
      <c r="W61" s="248"/>
      <c r="X61" s="465"/>
      <c r="Y61" s="248"/>
      <c r="Z61" s="515">
        <f>'2. Edo. de situación financiera'!W42-'2. Edo. de situación financiera'!AA42</f>
        <v>0</v>
      </c>
      <c r="AA61" s="124"/>
    </row>
    <row r="62" spans="2:27" ht="9" customHeight="1">
      <c r="B62" s="468"/>
      <c r="C62" s="248"/>
      <c r="D62" s="248"/>
      <c r="E62" s="248"/>
      <c r="F62" s="248"/>
      <c r="G62" s="248"/>
      <c r="H62" s="721" t="s">
        <v>1226</v>
      </c>
      <c r="I62" s="716"/>
      <c r="J62" s="716"/>
      <c r="K62" s="716"/>
      <c r="L62" s="716"/>
      <c r="M62" s="716"/>
      <c r="N62" s="248"/>
      <c r="O62" s="744">
        <f>ABS(IF(Z62&gt;0,Z62,0))</f>
        <v>0</v>
      </c>
      <c r="P62" s="716"/>
      <c r="Q62" s="248"/>
      <c r="R62" s="248"/>
      <c r="S62" s="744">
        <f t="shared" si="8"/>
        <v>0</v>
      </c>
      <c r="T62" s="716"/>
      <c r="U62" s="716"/>
      <c r="V62" s="716"/>
      <c r="W62" s="248"/>
      <c r="X62" s="465"/>
      <c r="Y62" s="248"/>
      <c r="Z62" s="515">
        <f>'2. Edo. de situación financiera'!W43-'2. Edo. de situación financiera'!AA43</f>
        <v>0</v>
      </c>
      <c r="AA62" s="124"/>
    </row>
    <row r="63" spans="2:27" ht="3" customHeight="1">
      <c r="B63" s="46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516"/>
      <c r="T63" s="516"/>
      <c r="U63" s="516"/>
      <c r="V63" s="516"/>
      <c r="W63" s="248"/>
      <c r="X63" s="465"/>
      <c r="Y63" s="248"/>
      <c r="Z63" s="515"/>
      <c r="AA63" s="124"/>
    </row>
    <row r="64" spans="2:27" ht="9.75" customHeight="1">
      <c r="B64" s="468"/>
      <c r="C64" s="248"/>
      <c r="D64" s="248"/>
      <c r="E64" s="248"/>
      <c r="F64" s="248"/>
      <c r="G64" s="722" t="s">
        <v>1258</v>
      </c>
      <c r="H64" s="716"/>
      <c r="I64" s="716"/>
      <c r="J64" s="716"/>
      <c r="K64" s="716"/>
      <c r="L64" s="248"/>
      <c r="M64" s="248"/>
      <c r="N64" s="248"/>
      <c r="O64" s="248"/>
      <c r="P64" s="248"/>
      <c r="Q64" s="248"/>
      <c r="R64" s="248"/>
      <c r="S64" s="516"/>
      <c r="T64" s="516"/>
      <c r="U64" s="516"/>
      <c r="V64" s="516"/>
      <c r="W64" s="248"/>
      <c r="X64" s="465"/>
      <c r="Y64" s="248"/>
      <c r="Z64" s="515"/>
      <c r="AA64" s="124"/>
    </row>
    <row r="65" spans="2:27" ht="9" customHeight="1">
      <c r="B65" s="468"/>
      <c r="C65" s="248"/>
      <c r="D65" s="248"/>
      <c r="E65" s="248"/>
      <c r="F65" s="248"/>
      <c r="G65" s="248"/>
      <c r="H65" s="721" t="s">
        <v>1228</v>
      </c>
      <c r="I65" s="716"/>
      <c r="J65" s="716"/>
      <c r="K65" s="716"/>
      <c r="L65" s="716"/>
      <c r="M65" s="716"/>
      <c r="N65" s="248"/>
      <c r="O65" s="744">
        <f>ABS(IF(Z65&gt;0,Z65,0))</f>
        <v>0</v>
      </c>
      <c r="P65" s="716"/>
      <c r="Q65" s="516"/>
      <c r="R65" s="516"/>
      <c r="S65" s="744">
        <f>ABS(IF(Z65&lt;0,Z65,0))</f>
        <v>0</v>
      </c>
      <c r="T65" s="716"/>
      <c r="U65" s="716"/>
      <c r="V65" s="716"/>
      <c r="W65" s="248"/>
      <c r="X65" s="465"/>
      <c r="Y65" s="248"/>
      <c r="Z65" s="515">
        <f>'2. Edo. de situación financiera'!W46-'2. Edo. de situación financiera'!AA46</f>
        <v>0</v>
      </c>
      <c r="AA65" s="124"/>
    </row>
    <row r="66" spans="2:27" ht="9" customHeight="1">
      <c r="B66" s="468"/>
      <c r="C66" s="248"/>
      <c r="D66" s="248"/>
      <c r="E66" s="248"/>
      <c r="F66" s="248"/>
      <c r="G66" s="248"/>
      <c r="H66" s="721" t="s">
        <v>1229</v>
      </c>
      <c r="I66" s="716"/>
      <c r="J66" s="716"/>
      <c r="K66" s="716"/>
      <c r="L66" s="716"/>
      <c r="M66" s="716"/>
      <c r="N66" s="248"/>
      <c r="O66" s="744">
        <f>ABS(IF(Z66&gt;0,Z66,0))</f>
        <v>0</v>
      </c>
      <c r="P66" s="716"/>
      <c r="Q66" s="516"/>
      <c r="R66" s="516"/>
      <c r="S66" s="744">
        <f>ABS(IF(Z66&lt;0,Z66,0))</f>
        <v>0</v>
      </c>
      <c r="T66" s="716"/>
      <c r="U66" s="716"/>
      <c r="V66" s="716"/>
      <c r="W66" s="248"/>
      <c r="X66" s="465"/>
      <c r="Y66" s="248"/>
      <c r="Z66" s="515">
        <f>'2. Edo. de situación financiera'!W47-'2. Edo. de situación financiera'!AA47</f>
        <v>0</v>
      </c>
      <c r="AA66" s="124"/>
    </row>
    <row r="67" spans="2:27" ht="48.75" customHeight="1">
      <c r="B67" s="479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466"/>
      <c r="Y67" s="248"/>
      <c r="Z67" s="124"/>
      <c r="AA67" s="124"/>
    </row>
    <row r="68" spans="2:27" ht="10.5" customHeight="1">
      <c r="B68" s="248"/>
      <c r="C68" s="248"/>
      <c r="D68" s="718" t="s">
        <v>1259</v>
      </c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248"/>
      <c r="Y68" s="248"/>
      <c r="Z68" s="124"/>
      <c r="AA68" s="124"/>
    </row>
    <row r="69" spans="2:27" ht="1.5" customHeight="1"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124"/>
      <c r="AA69" s="124"/>
    </row>
    <row r="70" spans="2:27" ht="10.5" customHeight="1">
      <c r="B70" s="248"/>
      <c r="C70" s="719" t="s">
        <v>1172</v>
      </c>
      <c r="D70" s="716"/>
      <c r="E70" s="716"/>
      <c r="F70" s="716"/>
      <c r="G70" s="716"/>
      <c r="H70" s="716"/>
      <c r="I70" s="716"/>
      <c r="J70" s="716"/>
      <c r="K70" s="716"/>
      <c r="L70" s="716"/>
      <c r="M70" s="716"/>
      <c r="N70" s="716"/>
      <c r="O70" s="716"/>
      <c r="P70" s="716"/>
      <c r="Q70" s="716"/>
      <c r="R70" s="716"/>
      <c r="S70" s="716"/>
      <c r="T70" s="716"/>
      <c r="U70" s="716"/>
      <c r="V70" s="716"/>
      <c r="W70" s="716"/>
      <c r="X70" s="248"/>
      <c r="Y70" s="248"/>
      <c r="Z70" s="124"/>
      <c r="AA70" s="124"/>
    </row>
    <row r="71" spans="2:27" ht="54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124"/>
      <c r="AA71" s="124"/>
    </row>
    <row r="72" spans="2:27" ht="16.5" customHeight="1">
      <c r="B72" s="248"/>
      <c r="C72" s="248"/>
      <c r="D72" s="248"/>
      <c r="E72" s="248"/>
      <c r="F72" s="248"/>
      <c r="G72" s="719" t="s">
        <v>1172</v>
      </c>
      <c r="H72" s="716"/>
      <c r="I72" s="716"/>
      <c r="J72" s="248"/>
      <c r="K72" s="719" t="s">
        <v>1172</v>
      </c>
      <c r="L72" s="716"/>
      <c r="M72" s="716"/>
      <c r="N72" s="716"/>
      <c r="O72" s="716"/>
      <c r="P72" s="716"/>
      <c r="Q72" s="716"/>
      <c r="R72" s="716"/>
      <c r="S72" s="716"/>
      <c r="T72" s="716"/>
      <c r="U72" s="716"/>
      <c r="V72" s="248"/>
      <c r="W72" s="248"/>
      <c r="X72" s="248"/>
      <c r="Y72" s="248"/>
      <c r="Z72" s="124"/>
      <c r="AA72" s="124"/>
    </row>
    <row r="73" spans="2:27" ht="10.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124"/>
      <c r="AA73" s="124"/>
    </row>
    <row r="74" spans="2:27" ht="12.75" customHeight="1"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</row>
    <row r="75" spans="2:27" ht="12.75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</row>
    <row r="76" spans="2:27" ht="12.75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</row>
    <row r="77" spans="2:27" ht="12.75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</row>
    <row r="78" spans="2:27" ht="12.75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</row>
    <row r="79" spans="2:27" ht="12.75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</row>
    <row r="80" spans="2:27" ht="12.75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</row>
    <row r="81" spans="2:27" ht="12.75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</row>
    <row r="82" spans="2:27" ht="12.7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</row>
    <row r="83" spans="2:27" ht="12.7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</row>
    <row r="84" spans="2:27" ht="12.7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</row>
    <row r="85" spans="2:27" ht="12.7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</row>
    <row r="86" spans="2:27" ht="12.7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</row>
    <row r="87" spans="2:27" ht="12.7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</row>
    <row r="88" spans="2:27" ht="12.7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</row>
    <row r="89" spans="2:27" ht="12.7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</row>
    <row r="90" spans="2:27" ht="12.75" customHeight="1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</row>
    <row r="91" spans="2:27" ht="12.75" customHeight="1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</row>
    <row r="92" spans="2:27" ht="12.75" customHeight="1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</row>
    <row r="93" spans="2:27" ht="12.75" customHeight="1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</row>
    <row r="94" spans="2:27" ht="12.75" customHeight="1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</row>
    <row r="95" spans="2:27" ht="12.75" customHeight="1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</row>
    <row r="96" spans="2:27" ht="12.75" customHeight="1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</row>
    <row r="97" spans="2:27" ht="12.75" customHeight="1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</row>
    <row r="98" spans="2:27" ht="12.75" customHeight="1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</row>
    <row r="99" spans="2:27" ht="12.75" customHeight="1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</row>
    <row r="100" spans="2:27" ht="12.75" customHeight="1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</sheetData>
  <mergeCells count="144">
    <mergeCell ref="S27:V27"/>
    <mergeCell ref="S28:V28"/>
    <mergeCell ref="H21:M21"/>
    <mergeCell ref="H20:M20"/>
    <mergeCell ref="O21:P21"/>
    <mergeCell ref="O20:P20"/>
    <mergeCell ref="H39:M39"/>
    <mergeCell ref="O39:P39"/>
    <mergeCell ref="S35:V35"/>
    <mergeCell ref="S33:V33"/>
    <mergeCell ref="S34:V34"/>
    <mergeCell ref="S29:V29"/>
    <mergeCell ref="S26:V26"/>
    <mergeCell ref="G32:K32"/>
    <mergeCell ref="H27:M27"/>
    <mergeCell ref="H29:M29"/>
    <mergeCell ref="D31:K31"/>
    <mergeCell ref="H35:M35"/>
    <mergeCell ref="O35:P35"/>
    <mergeCell ref="H36:M36"/>
    <mergeCell ref="O36:P36"/>
    <mergeCell ref="O33:P33"/>
    <mergeCell ref="O34:P34"/>
    <mergeCell ref="S39:V39"/>
    <mergeCell ref="S40:V40"/>
    <mergeCell ref="S37:V37"/>
    <mergeCell ref="S38:V38"/>
    <mergeCell ref="H43:M43"/>
    <mergeCell ref="O43:P43"/>
    <mergeCell ref="H37:M37"/>
    <mergeCell ref="H38:M38"/>
    <mergeCell ref="S36:V36"/>
    <mergeCell ref="B1:Y2"/>
    <mergeCell ref="B4:Y4"/>
    <mergeCell ref="B5:Y5"/>
    <mergeCell ref="P3:X3"/>
    <mergeCell ref="H13:M13"/>
    <mergeCell ref="H14:M14"/>
    <mergeCell ref="D8:K8"/>
    <mergeCell ref="H15:M15"/>
    <mergeCell ref="G9:K9"/>
    <mergeCell ref="H11:M11"/>
    <mergeCell ref="H12:M12"/>
    <mergeCell ref="O13:P13"/>
    <mergeCell ref="O14:P14"/>
    <mergeCell ref="O8:Q8"/>
    <mergeCell ref="S8:V8"/>
    <mergeCell ref="O11:P11"/>
    <mergeCell ref="S11:V11"/>
    <mergeCell ref="O12:P12"/>
    <mergeCell ref="O15:P15"/>
    <mergeCell ref="S13:V13"/>
    <mergeCell ref="S14:V14"/>
    <mergeCell ref="S12:V12"/>
    <mergeCell ref="S16:V16"/>
    <mergeCell ref="S15:V15"/>
    <mergeCell ref="F19:T19"/>
    <mergeCell ref="H16:M16"/>
    <mergeCell ref="O25:P25"/>
    <mergeCell ref="O23:P23"/>
    <mergeCell ref="O24:P24"/>
    <mergeCell ref="O22:P22"/>
    <mergeCell ref="O17:P17"/>
    <mergeCell ref="O16:P16"/>
    <mergeCell ref="H25:M25"/>
    <mergeCell ref="S21:V21"/>
    <mergeCell ref="S23:V23"/>
    <mergeCell ref="S22:V22"/>
    <mergeCell ref="S25:V25"/>
    <mergeCell ref="S24:V24"/>
    <mergeCell ref="S17:V17"/>
    <mergeCell ref="S20:V20"/>
    <mergeCell ref="H23:M23"/>
    <mergeCell ref="H24:M24"/>
    <mergeCell ref="H17:M17"/>
    <mergeCell ref="H26:M26"/>
    <mergeCell ref="O26:P26"/>
    <mergeCell ref="O28:P28"/>
    <mergeCell ref="O27:P27"/>
    <mergeCell ref="H33:M33"/>
    <mergeCell ref="H34:M34"/>
    <mergeCell ref="H28:M28"/>
    <mergeCell ref="O29:P29"/>
    <mergeCell ref="S53:V53"/>
    <mergeCell ref="O45:P45"/>
    <mergeCell ref="S45:V45"/>
    <mergeCell ref="H46:M46"/>
    <mergeCell ref="O46:P46"/>
    <mergeCell ref="S46:V46"/>
    <mergeCell ref="G42:K42"/>
    <mergeCell ref="O44:P44"/>
    <mergeCell ref="H45:M45"/>
    <mergeCell ref="H44:M44"/>
    <mergeCell ref="H40:M40"/>
    <mergeCell ref="O40:P40"/>
    <mergeCell ref="O37:P37"/>
    <mergeCell ref="O38:P38"/>
    <mergeCell ref="S43:V43"/>
    <mergeCell ref="S44:V44"/>
    <mergeCell ref="E50:L50"/>
    <mergeCell ref="H47:M47"/>
    <mergeCell ref="O47:P47"/>
    <mergeCell ref="S47:V47"/>
    <mergeCell ref="H48:M48"/>
    <mergeCell ref="O48:P48"/>
    <mergeCell ref="S48:V48"/>
    <mergeCell ref="H55:M55"/>
    <mergeCell ref="H53:M53"/>
    <mergeCell ref="H54:M54"/>
    <mergeCell ref="C70:W70"/>
    <mergeCell ref="G72:I72"/>
    <mergeCell ref="K72:U72"/>
    <mergeCell ref="G64:K64"/>
    <mergeCell ref="H65:M65"/>
    <mergeCell ref="S66:V66"/>
    <mergeCell ref="S55:V55"/>
    <mergeCell ref="S56:V56"/>
    <mergeCell ref="O59:P59"/>
    <mergeCell ref="S59:V59"/>
    <mergeCell ref="O58:P58"/>
    <mergeCell ref="S58:V58"/>
    <mergeCell ref="S61:V61"/>
    <mergeCell ref="O62:P62"/>
    <mergeCell ref="S62:V62"/>
    <mergeCell ref="H59:M59"/>
    <mergeCell ref="H60:M60"/>
    <mergeCell ref="S60:V60"/>
    <mergeCell ref="O65:P65"/>
    <mergeCell ref="S65:V65"/>
    <mergeCell ref="H66:M66"/>
    <mergeCell ref="O66:P66"/>
    <mergeCell ref="H62:M62"/>
    <mergeCell ref="S57:V57"/>
    <mergeCell ref="O61:P61"/>
    <mergeCell ref="O60:P60"/>
    <mergeCell ref="O55:P55"/>
    <mergeCell ref="G56:K56"/>
    <mergeCell ref="H58:M58"/>
    <mergeCell ref="G51:K51"/>
    <mergeCell ref="O53:P53"/>
    <mergeCell ref="H61:M61"/>
    <mergeCell ref="D68:W68"/>
    <mergeCell ref="O54:P54"/>
    <mergeCell ref="S54:V54"/>
  </mergeCells>
  <printOptions horizontalCentered="1"/>
  <pageMargins left="0.23622047244094491" right="0.23622047244094491" top="0.15748031496062992" bottom="0.11811023622047245" header="0" footer="0"/>
  <pageSetup scale="77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106"/>
  <sheetViews>
    <sheetView view="pageBreakPreview" topLeftCell="A18" zoomScale="81" zoomScaleNormal="100" zoomScaleSheetLayoutView="81" workbookViewId="0">
      <selection activeCell="D10" sqref="D10"/>
    </sheetView>
  </sheetViews>
  <sheetFormatPr baseColWidth="10" defaultColWidth="14.42578125" defaultRowHeight="15" customHeight="1"/>
  <cols>
    <col min="1" max="1" width="14.42578125" style="121" customWidth="1"/>
    <col min="2" max="3" width="25.28515625" style="121" customWidth="1"/>
    <col min="4" max="4" width="13.28515625" style="121" customWidth="1"/>
    <col min="5" max="5" width="16.7109375" style="121" customWidth="1"/>
    <col min="6" max="8" width="13.28515625" style="121" customWidth="1"/>
    <col min="9" max="21" width="11.42578125" style="121" customWidth="1"/>
    <col min="22" max="16384" width="14.42578125" style="121"/>
  </cols>
  <sheetData>
    <row r="1" spans="2:21" ht="16.5" customHeight="1">
      <c r="B1" s="792" t="s">
        <v>1114</v>
      </c>
      <c r="C1" s="792"/>
      <c r="D1" s="792"/>
      <c r="E1" s="792"/>
      <c r="F1" s="792"/>
      <c r="G1" s="792"/>
      <c r="H1" s="792"/>
      <c r="I1" s="792"/>
      <c r="J1" s="517"/>
      <c r="K1" s="517"/>
      <c r="L1" s="517"/>
      <c r="M1" s="128"/>
      <c r="N1" s="128"/>
      <c r="O1" s="128"/>
      <c r="P1" s="128"/>
      <c r="Q1" s="128"/>
      <c r="R1" s="128"/>
      <c r="S1" s="128"/>
      <c r="T1" s="128"/>
      <c r="U1" s="128"/>
    </row>
    <row r="2" spans="2:21" ht="12.75" customHeight="1">
      <c r="B2" s="719" t="s">
        <v>1260</v>
      </c>
      <c r="C2" s="719"/>
      <c r="D2" s="719"/>
      <c r="E2" s="719"/>
      <c r="F2" s="719"/>
      <c r="G2" s="719"/>
      <c r="H2" s="719"/>
      <c r="I2" s="420"/>
      <c r="J2" s="420"/>
      <c r="K2" s="420"/>
      <c r="L2" s="420"/>
      <c r="M2" s="128"/>
      <c r="N2" s="128"/>
      <c r="O2" s="128"/>
      <c r="P2" s="128"/>
      <c r="Q2" s="128"/>
      <c r="R2" s="128"/>
      <c r="S2" s="128"/>
      <c r="T2" s="128"/>
      <c r="U2" s="128"/>
    </row>
    <row r="3" spans="2:21" ht="39" customHeight="1">
      <c r="B3" s="725" t="s">
        <v>1261</v>
      </c>
      <c r="C3" s="716"/>
      <c r="D3" s="716"/>
      <c r="E3" s="716"/>
      <c r="F3" s="716"/>
      <c r="G3" s="716"/>
      <c r="H3" s="716"/>
      <c r="I3" s="420"/>
      <c r="J3" s="420"/>
      <c r="K3" s="420"/>
      <c r="L3" s="420"/>
      <c r="M3" s="128"/>
      <c r="N3" s="128"/>
      <c r="O3" s="128"/>
      <c r="P3" s="128"/>
      <c r="Q3" s="128"/>
      <c r="R3" s="128"/>
      <c r="S3" s="128"/>
      <c r="T3" s="128"/>
      <c r="U3" s="128"/>
    </row>
    <row r="4" spans="2:21" ht="23.25" customHeight="1">
      <c r="B4" s="795" t="s">
        <v>1236</v>
      </c>
      <c r="C4" s="796"/>
      <c r="D4" s="799" t="s">
        <v>1262</v>
      </c>
      <c r="E4" s="799" t="s">
        <v>1263</v>
      </c>
      <c r="F4" s="799" t="s">
        <v>1264</v>
      </c>
      <c r="G4" s="129" t="s">
        <v>1265</v>
      </c>
      <c r="H4" s="129" t="s">
        <v>1266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21" ht="26.25" customHeight="1">
      <c r="B5" s="797"/>
      <c r="C5" s="798"/>
      <c r="D5" s="800"/>
      <c r="E5" s="800"/>
      <c r="F5" s="800"/>
      <c r="G5" s="518" t="s">
        <v>1267</v>
      </c>
      <c r="H5" s="518" t="s">
        <v>1268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2:21" ht="9" customHeight="1">
      <c r="B6" s="802"/>
      <c r="C6" s="796"/>
      <c r="D6" s="519"/>
      <c r="E6" s="519"/>
      <c r="F6" s="519"/>
      <c r="G6" s="519"/>
      <c r="H6" s="519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2:21" ht="9" customHeight="1">
      <c r="B7" s="803" t="s">
        <v>182</v>
      </c>
      <c r="C7" s="794"/>
      <c r="D7" s="519"/>
      <c r="E7" s="519"/>
      <c r="F7" s="519"/>
      <c r="G7" s="519"/>
      <c r="H7" s="519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2:21" ht="9" customHeight="1">
      <c r="B8" s="520"/>
      <c r="C8" s="521"/>
      <c r="D8" s="519"/>
      <c r="E8" s="519"/>
      <c r="F8" s="519"/>
      <c r="G8" s="519"/>
      <c r="H8" s="519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2:21" ht="15" customHeight="1">
      <c r="B9" s="801" t="s">
        <v>1269</v>
      </c>
      <c r="C9" s="794"/>
      <c r="D9" s="522">
        <f>SUM(D10:D16)</f>
        <v>155417566.97</v>
      </c>
      <c r="E9" s="522">
        <f>SUM(E10:E16)</f>
        <v>223328820.59999999</v>
      </c>
      <c r="F9" s="522">
        <f>SUM(F10:F16)</f>
        <v>254275240.66</v>
      </c>
      <c r="G9" s="522">
        <f t="shared" ref="G9:G16" si="0">D9+E9-F9</f>
        <v>124471146.91</v>
      </c>
      <c r="H9" s="522">
        <f>SUM(H10:H16)</f>
        <v>-30365082.06000001</v>
      </c>
      <c r="I9" s="130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2:21" ht="15" customHeight="1">
      <c r="B10" s="793" t="s">
        <v>1179</v>
      </c>
      <c r="C10" s="794"/>
      <c r="D10" s="523">
        <f>+'2023'!C6</f>
        <v>149693684.93000001</v>
      </c>
      <c r="E10" s="523">
        <f>+'2023'!E6</f>
        <v>222963135.91999999</v>
      </c>
      <c r="F10" s="523">
        <f>+'2023'!F6</f>
        <v>252923632.66</v>
      </c>
      <c r="G10" s="523">
        <f>+'2023'!G6</f>
        <v>120314526.19</v>
      </c>
      <c r="H10" s="523">
        <f t="shared" ref="H10:H16" si="1">G10-D10</f>
        <v>-29379158.74000001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</row>
    <row r="11" spans="2:21" ht="18" customHeight="1">
      <c r="B11" s="793" t="s">
        <v>1181</v>
      </c>
      <c r="C11" s="794"/>
      <c r="D11" s="523">
        <f>+'2023'!C10</f>
        <v>5723882.04</v>
      </c>
      <c r="E11" s="523">
        <f>+'2023'!E10</f>
        <v>365684.68</v>
      </c>
      <c r="F11" s="523">
        <f>+'2023'!F10</f>
        <v>1351608</v>
      </c>
      <c r="G11" s="523">
        <f>+'2023'!G10</f>
        <v>4737958.7200000007</v>
      </c>
      <c r="H11" s="523">
        <f t="shared" si="1"/>
        <v>-985923.31999999937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2:21" ht="19.5" customHeight="1">
      <c r="B12" s="793" t="s">
        <v>1183</v>
      </c>
      <c r="C12" s="794"/>
      <c r="D12" s="524">
        <v>0</v>
      </c>
      <c r="E12" s="524">
        <v>0</v>
      </c>
      <c r="F12" s="524">
        <v>0</v>
      </c>
      <c r="G12" s="524">
        <f t="shared" si="0"/>
        <v>0</v>
      </c>
      <c r="H12" s="524">
        <f t="shared" si="1"/>
        <v>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2:21" ht="15" customHeight="1">
      <c r="B13" s="793" t="s">
        <v>1185</v>
      </c>
      <c r="C13" s="794"/>
      <c r="D13" s="524">
        <v>0</v>
      </c>
      <c r="E13" s="524">
        <v>0</v>
      </c>
      <c r="F13" s="524">
        <v>0</v>
      </c>
      <c r="G13" s="524">
        <f t="shared" si="0"/>
        <v>0</v>
      </c>
      <c r="H13" s="524">
        <f t="shared" si="1"/>
        <v>0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2:21" ht="15" customHeight="1">
      <c r="B14" s="793" t="s">
        <v>1187</v>
      </c>
      <c r="C14" s="794"/>
      <c r="D14" s="524">
        <v>0</v>
      </c>
      <c r="E14" s="524">
        <v>0</v>
      </c>
      <c r="F14" s="524">
        <v>0</v>
      </c>
      <c r="G14" s="524">
        <f t="shared" si="0"/>
        <v>0</v>
      </c>
      <c r="H14" s="524">
        <f t="shared" si="1"/>
        <v>0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2:21" ht="19.5" customHeight="1">
      <c r="B15" s="793" t="s">
        <v>1189</v>
      </c>
      <c r="C15" s="794"/>
      <c r="D15" s="524">
        <v>0</v>
      </c>
      <c r="E15" s="524">
        <v>0</v>
      </c>
      <c r="F15" s="524">
        <v>0</v>
      </c>
      <c r="G15" s="524">
        <f t="shared" si="0"/>
        <v>0</v>
      </c>
      <c r="H15" s="524">
        <f t="shared" si="1"/>
        <v>0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</row>
    <row r="16" spans="2:21" ht="15" customHeight="1">
      <c r="B16" s="793" t="s">
        <v>1191</v>
      </c>
      <c r="C16" s="794"/>
      <c r="D16" s="524">
        <v>0</v>
      </c>
      <c r="E16" s="524">
        <v>0</v>
      </c>
      <c r="F16" s="524">
        <v>0</v>
      </c>
      <c r="G16" s="524">
        <f t="shared" si="0"/>
        <v>0</v>
      </c>
      <c r="H16" s="524">
        <f t="shared" si="1"/>
        <v>0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</row>
    <row r="17" spans="2:21" ht="9" customHeight="1">
      <c r="B17" s="520"/>
      <c r="C17" s="521"/>
      <c r="D17" s="525"/>
      <c r="E17" s="525"/>
      <c r="F17" s="525"/>
      <c r="G17" s="525"/>
      <c r="H17" s="525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</row>
    <row r="18" spans="2:21" ht="15" customHeight="1">
      <c r="B18" s="801" t="s">
        <v>1270</v>
      </c>
      <c r="C18" s="794"/>
      <c r="D18" s="522">
        <f>SUM(D19:D27)</f>
        <v>213002358.36000001</v>
      </c>
      <c r="E18" s="522">
        <f>SUM(E19:E27)</f>
        <v>1158472.73</v>
      </c>
      <c r="F18" s="522">
        <f>SUM(F19:F27)</f>
        <v>0</v>
      </c>
      <c r="G18" s="522">
        <f t="shared" ref="G18:G27" si="2">D18+E18-F18</f>
        <v>214160831.09</v>
      </c>
      <c r="H18" s="522">
        <f t="shared" ref="H18:H27" si="3">G18-D18</f>
        <v>1158472.7299999893</v>
      </c>
      <c r="I18" s="130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2:21" ht="21.75" customHeight="1">
      <c r="B19" s="793" t="s">
        <v>1198</v>
      </c>
      <c r="C19" s="794"/>
      <c r="D19" s="523">
        <v>0</v>
      </c>
      <c r="E19" s="523">
        <v>0</v>
      </c>
      <c r="F19" s="523">
        <v>0</v>
      </c>
      <c r="G19" s="523">
        <f t="shared" si="2"/>
        <v>0</v>
      </c>
      <c r="H19" s="523">
        <f t="shared" si="3"/>
        <v>0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2:21" ht="21" customHeight="1">
      <c r="B20" s="793" t="s">
        <v>1200</v>
      </c>
      <c r="C20" s="794"/>
      <c r="D20" s="523">
        <v>0</v>
      </c>
      <c r="E20" s="523">
        <v>0</v>
      </c>
      <c r="F20" s="523">
        <v>0</v>
      </c>
      <c r="G20" s="523">
        <f t="shared" si="2"/>
        <v>0</v>
      </c>
      <c r="H20" s="523">
        <f t="shared" si="3"/>
        <v>0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2:21" ht="17.25" customHeight="1">
      <c r="B21" s="793" t="s">
        <v>1202</v>
      </c>
      <c r="C21" s="794"/>
      <c r="D21" s="523">
        <v>0</v>
      </c>
      <c r="E21" s="523">
        <v>0</v>
      </c>
      <c r="F21" s="523">
        <v>0</v>
      </c>
      <c r="G21" s="523">
        <f t="shared" si="2"/>
        <v>0</v>
      </c>
      <c r="H21" s="523">
        <f t="shared" si="3"/>
        <v>0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2:21" ht="15" customHeight="1">
      <c r="B22" s="793" t="s">
        <v>1204</v>
      </c>
      <c r="C22" s="794"/>
      <c r="D22" s="523">
        <f>+'2023'!C17</f>
        <v>204114236.27000001</v>
      </c>
      <c r="E22" s="523">
        <f>+'2023'!E17</f>
        <v>756452.72</v>
      </c>
      <c r="F22" s="523">
        <v>0</v>
      </c>
      <c r="G22" s="523">
        <f>+'2023'!G17</f>
        <v>204870688.99000001</v>
      </c>
      <c r="H22" s="523">
        <f t="shared" si="3"/>
        <v>756452.71999999881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2:21" ht="15" customHeight="1">
      <c r="B23" s="793" t="s">
        <v>1206</v>
      </c>
      <c r="C23" s="794"/>
      <c r="D23" s="523">
        <f>+'2023'!C30+'2023'!C31</f>
        <v>8888122.0899999999</v>
      </c>
      <c r="E23" s="523">
        <f>+'2023'!E30+'2023'!E31</f>
        <v>402020.01</v>
      </c>
      <c r="F23" s="523">
        <v>0</v>
      </c>
      <c r="G23" s="523">
        <f t="shared" si="2"/>
        <v>9290142.0999999996</v>
      </c>
      <c r="H23" s="523">
        <f t="shared" si="3"/>
        <v>402020.00999999978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</row>
    <row r="24" spans="2:21" ht="20.25" customHeight="1">
      <c r="B24" s="793" t="s">
        <v>1208</v>
      </c>
      <c r="C24" s="794"/>
      <c r="D24" s="523">
        <f>+'2023'!C32</f>
        <v>0</v>
      </c>
      <c r="E24" s="523">
        <v>0</v>
      </c>
      <c r="F24" s="523">
        <v>0</v>
      </c>
      <c r="G24" s="523">
        <f t="shared" si="2"/>
        <v>0</v>
      </c>
      <c r="H24" s="523">
        <f t="shared" si="3"/>
        <v>0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</row>
    <row r="25" spans="2:21" ht="15" customHeight="1">
      <c r="B25" s="793" t="s">
        <v>1210</v>
      </c>
      <c r="C25" s="794"/>
      <c r="D25" s="523">
        <v>0</v>
      </c>
      <c r="E25" s="523">
        <v>0</v>
      </c>
      <c r="F25" s="523">
        <v>0</v>
      </c>
      <c r="G25" s="523">
        <f t="shared" si="2"/>
        <v>0</v>
      </c>
      <c r="H25" s="523">
        <f t="shared" si="3"/>
        <v>0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</row>
    <row r="26" spans="2:21" ht="15" customHeight="1">
      <c r="B26" s="793" t="s">
        <v>1212</v>
      </c>
      <c r="C26" s="794"/>
      <c r="D26" s="523">
        <v>0</v>
      </c>
      <c r="E26" s="523">
        <v>0</v>
      </c>
      <c r="F26" s="523">
        <v>0</v>
      </c>
      <c r="G26" s="523">
        <f t="shared" si="2"/>
        <v>0</v>
      </c>
      <c r="H26" s="523">
        <f t="shared" si="3"/>
        <v>0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</row>
    <row r="27" spans="2:21" ht="15" customHeight="1">
      <c r="B27" s="793" t="s">
        <v>1213</v>
      </c>
      <c r="C27" s="794"/>
      <c r="D27" s="523">
        <v>0</v>
      </c>
      <c r="E27" s="523">
        <v>0</v>
      </c>
      <c r="F27" s="523">
        <v>0</v>
      </c>
      <c r="G27" s="523">
        <f t="shared" si="2"/>
        <v>0</v>
      </c>
      <c r="H27" s="523">
        <f t="shared" si="3"/>
        <v>0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2:21" ht="9" customHeight="1">
      <c r="B28" s="526"/>
      <c r="C28" s="527"/>
      <c r="D28" s="527"/>
      <c r="E28" s="527"/>
      <c r="F28" s="527"/>
      <c r="G28" s="527"/>
      <c r="H28" s="5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2:21" ht="10.5" customHeight="1">
      <c r="B29" s="738" t="s">
        <v>1232</v>
      </c>
      <c r="C29" s="730"/>
      <c r="D29" s="730"/>
      <c r="E29" s="730"/>
      <c r="F29" s="730"/>
      <c r="G29" s="730"/>
      <c r="H29" s="730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</row>
    <row r="30" spans="2:21" ht="10.5" customHeight="1">
      <c r="B30" s="280"/>
      <c r="C30" s="159"/>
      <c r="D30" s="159"/>
      <c r="E30" s="159"/>
      <c r="F30" s="159"/>
      <c r="G30" s="159"/>
      <c r="H30" s="159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</row>
    <row r="31" spans="2:21" s="326" customFormat="1" ht="15" customHeight="1">
      <c r="B31" s="321"/>
      <c r="C31" s="322"/>
      <c r="D31" s="323"/>
      <c r="E31" s="324"/>
      <c r="F31" s="324"/>
      <c r="G31" s="324"/>
      <c r="H31" s="324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</row>
    <row r="32" spans="2:21" ht="10.5" customHeight="1">
      <c r="B32" s="280"/>
      <c r="C32" s="159"/>
      <c r="D32" s="327"/>
      <c r="E32" s="159"/>
      <c r="F32" s="159"/>
      <c r="G32" s="159"/>
      <c r="H32" s="159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2:21" ht="10.5" customHeight="1">
      <c r="B33" s="280"/>
      <c r="C33" s="159"/>
      <c r="D33" s="159"/>
      <c r="E33" s="159"/>
      <c r="F33" s="159"/>
      <c r="G33" s="320"/>
      <c r="H33" s="159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2:21" ht="10.5" customHeight="1">
      <c r="B34" s="280"/>
      <c r="C34" s="159"/>
      <c r="D34" s="159"/>
      <c r="E34" s="159"/>
      <c r="F34" s="159"/>
      <c r="G34" s="159"/>
      <c r="H34" s="159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ht="10.5" customHeight="1">
      <c r="B35" s="280"/>
      <c r="C35" s="159"/>
      <c r="D35" s="159"/>
      <c r="E35" s="159"/>
      <c r="F35" s="159"/>
      <c r="G35" s="159"/>
      <c r="H35" s="159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2:21" ht="9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2:21" ht="9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</row>
    <row r="38" spans="2:21" ht="9" customHeight="1">
      <c r="B38" s="128"/>
      <c r="C38" s="128"/>
      <c r="D38" s="130"/>
      <c r="E38" s="130"/>
      <c r="F38" s="130"/>
      <c r="G38" s="130"/>
      <c r="H38" s="130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</row>
    <row r="39" spans="2:21" ht="9.75" customHeight="1">
      <c r="B39" s="128" t="s">
        <v>1172</v>
      </c>
      <c r="C39" s="128"/>
      <c r="D39" s="128"/>
      <c r="E39" s="128"/>
      <c r="F39" s="128" t="s">
        <v>1172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</row>
    <row r="40" spans="2:21" ht="9.7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</row>
    <row r="41" spans="2:21" ht="9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</row>
    <row r="42" spans="2:21" ht="9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</row>
    <row r="43" spans="2:21" ht="9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</row>
    <row r="44" spans="2:21" ht="9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</row>
    <row r="45" spans="2:21" ht="9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</row>
    <row r="46" spans="2:21" ht="9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</row>
    <row r="47" spans="2:21" ht="9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</row>
    <row r="48" spans="2:21" ht="9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</row>
    <row r="49" spans="2:21" ht="9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</row>
    <row r="50" spans="2:21" ht="9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</row>
    <row r="51" spans="2:21" ht="9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</row>
    <row r="52" spans="2:21" ht="9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</row>
    <row r="53" spans="2:21" ht="9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</row>
    <row r="54" spans="2:21" ht="9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</row>
    <row r="55" spans="2:21" ht="9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</row>
    <row r="56" spans="2:21" ht="9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</row>
    <row r="57" spans="2:21" ht="9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</row>
    <row r="58" spans="2:21" ht="9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</row>
    <row r="59" spans="2:21" ht="9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</row>
    <row r="60" spans="2:21" ht="9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</row>
    <row r="61" spans="2:21" ht="9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2:21" ht="9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2:21" ht="9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</row>
    <row r="64" spans="2:21" ht="9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</row>
    <row r="65" spans="2:21" ht="9" customHeight="1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</row>
    <row r="66" spans="2:21" ht="9" customHeight="1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</row>
    <row r="67" spans="2:21" ht="9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</row>
    <row r="68" spans="2:21" ht="9" customHeight="1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</row>
    <row r="69" spans="2:21" ht="9" customHeight="1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</row>
    <row r="70" spans="2:21" ht="9" customHeight="1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</row>
    <row r="71" spans="2:21" ht="9" customHeight="1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</row>
    <row r="72" spans="2:21" ht="9" customHeight="1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</row>
    <row r="73" spans="2:21" ht="9" customHeight="1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</row>
    <row r="74" spans="2:21" ht="9" customHeight="1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</row>
    <row r="75" spans="2:21" ht="9" customHeight="1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</row>
    <row r="76" spans="2:21" ht="9" customHeight="1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</row>
    <row r="77" spans="2:21" ht="9" customHeight="1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</row>
    <row r="78" spans="2:21" ht="9" customHeight="1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</row>
    <row r="79" spans="2:21" ht="9" customHeight="1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</row>
    <row r="80" spans="2:21" ht="9" customHeight="1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</row>
    <row r="81" spans="2:21" ht="9" customHeight="1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</row>
    <row r="82" spans="2:21" ht="9" customHeight="1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</row>
    <row r="83" spans="2:21" ht="9" customHeight="1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2:21" ht="9" customHeight="1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2:21" ht="9" customHeight="1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2:21" ht="9" customHeight="1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7" spans="2:21" ht="9" customHeight="1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</row>
    <row r="88" spans="2:21" ht="9" customHeight="1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</row>
    <row r="89" spans="2:21" ht="9" customHeight="1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</row>
    <row r="90" spans="2:21" ht="9" customHeight="1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</row>
    <row r="91" spans="2:21" ht="9" customHeight="1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</row>
    <row r="92" spans="2:21" ht="9" customHeight="1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</row>
    <row r="93" spans="2:21" ht="9" customHeight="1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</row>
    <row r="94" spans="2:21" ht="9" customHeight="1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</row>
    <row r="95" spans="2:21" ht="9" customHeight="1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</row>
    <row r="96" spans="2:21" ht="9" customHeight="1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</row>
    <row r="97" spans="2:21" ht="9" customHeight="1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</row>
    <row r="98" spans="2:21" ht="9" customHeight="1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</row>
    <row r="99" spans="2:21" ht="9" customHeight="1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</row>
    <row r="100" spans="2:21" ht="9" customHeight="1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</row>
    <row r="101" spans="2:21" ht="9" customHeight="1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</row>
    <row r="102" spans="2:21" ht="9" customHeight="1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</row>
    <row r="103" spans="2:21" ht="9" customHeight="1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</row>
    <row r="104" spans="2:21" ht="9" customHeight="1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</row>
    <row r="105" spans="2:21" ht="9" customHeight="1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</row>
    <row r="106" spans="2:21" ht="9" customHeight="1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</row>
  </sheetData>
  <mergeCells count="28">
    <mergeCell ref="B6:C6"/>
    <mergeCell ref="B7:C7"/>
    <mergeCell ref="B9:C9"/>
    <mergeCell ref="B10:C10"/>
    <mergeCell ref="F4:F5"/>
    <mergeCell ref="B22:C22"/>
    <mergeCell ref="B13:C13"/>
    <mergeCell ref="B14:C14"/>
    <mergeCell ref="B15:C15"/>
    <mergeCell ref="B16:C16"/>
    <mergeCell ref="B18:C18"/>
    <mergeCell ref="B19:C19"/>
    <mergeCell ref="B1:I1"/>
    <mergeCell ref="B29:H29"/>
    <mergeCell ref="B26:C26"/>
    <mergeCell ref="B27:C27"/>
    <mergeCell ref="B3:H3"/>
    <mergeCell ref="B23:C23"/>
    <mergeCell ref="B24:C24"/>
    <mergeCell ref="B25:C25"/>
    <mergeCell ref="B11:C11"/>
    <mergeCell ref="B12:C12"/>
    <mergeCell ref="B4:C5"/>
    <mergeCell ref="D4:D5"/>
    <mergeCell ref="E4:E5"/>
    <mergeCell ref="B2:H2"/>
    <mergeCell ref="B20:C20"/>
    <mergeCell ref="B21:C21"/>
  </mergeCells>
  <pageMargins left="0.70866141732283472" right="0.70866141732283472" top="0.74803149606299213" bottom="0.74803149606299213" header="0" footer="0"/>
  <pageSetup scale="83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01"/>
  <sheetViews>
    <sheetView view="pageBreakPreview" zoomScaleNormal="100" zoomScaleSheetLayoutView="100" workbookViewId="0">
      <selection activeCell="B4" sqref="B4:G4"/>
    </sheetView>
  </sheetViews>
  <sheetFormatPr baseColWidth="10" defaultColWidth="14.42578125" defaultRowHeight="15" customHeight="1"/>
  <cols>
    <col min="1" max="1" width="15.28515625" style="121" customWidth="1"/>
    <col min="2" max="2" width="7.42578125" style="121" customWidth="1"/>
    <col min="3" max="3" width="28" style="121" customWidth="1"/>
    <col min="4" max="4" width="14.28515625" style="121" customWidth="1"/>
    <col min="5" max="5" width="15" style="121" customWidth="1"/>
    <col min="6" max="7" width="14.140625" style="121" customWidth="1"/>
    <col min="8" max="8" width="22.5703125" style="121" customWidth="1"/>
    <col min="9" max="12" width="11.42578125" style="121" customWidth="1"/>
    <col min="13" max="16384" width="14.42578125" style="121"/>
  </cols>
  <sheetData>
    <row r="1" spans="2:12" ht="6.75" customHeight="1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12" ht="19.5" customHeight="1">
      <c r="B2" s="719" t="s">
        <v>1271</v>
      </c>
      <c r="C2" s="719"/>
      <c r="D2" s="719"/>
      <c r="E2" s="719"/>
      <c r="F2" s="719"/>
      <c r="G2" s="719"/>
      <c r="H2" s="719"/>
      <c r="I2" s="517"/>
      <c r="J2" s="517"/>
      <c r="K2" s="517"/>
      <c r="L2" s="517"/>
    </row>
    <row r="3" spans="2:12" ht="12.75" customHeight="1">
      <c r="B3" s="719" t="s">
        <v>1272</v>
      </c>
      <c r="C3" s="716"/>
      <c r="D3" s="716"/>
      <c r="E3" s="716"/>
      <c r="F3" s="716"/>
      <c r="G3" s="716"/>
      <c r="H3" s="420"/>
      <c r="I3" s="420"/>
      <c r="J3" s="420"/>
      <c r="K3" s="420"/>
      <c r="L3" s="420"/>
    </row>
    <row r="4" spans="2:12" ht="13.5" customHeight="1">
      <c r="B4" s="719" t="s">
        <v>1116</v>
      </c>
      <c r="C4" s="716"/>
      <c r="D4" s="716"/>
      <c r="E4" s="716"/>
      <c r="F4" s="716"/>
      <c r="G4" s="716"/>
      <c r="H4" s="420"/>
      <c r="I4" s="420"/>
      <c r="J4" s="420"/>
      <c r="K4" s="420"/>
      <c r="L4" s="420"/>
    </row>
    <row r="5" spans="2:12" ht="17.25" customHeight="1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2:12" ht="26.25" customHeight="1">
      <c r="B6" s="806" t="s">
        <v>1273</v>
      </c>
      <c r="C6" s="807"/>
      <c r="D6" s="131" t="s">
        <v>1274</v>
      </c>
      <c r="E6" s="132" t="s">
        <v>1275</v>
      </c>
      <c r="F6" s="132" t="s">
        <v>1276</v>
      </c>
      <c r="G6" s="132" t="s">
        <v>1277</v>
      </c>
      <c r="H6" s="128"/>
      <c r="I6" s="128"/>
      <c r="J6" s="128"/>
      <c r="K6" s="128"/>
      <c r="L6" s="128"/>
    </row>
    <row r="7" spans="2:12" ht="9" customHeight="1">
      <c r="B7" s="809" t="s">
        <v>1278</v>
      </c>
      <c r="C7" s="796"/>
      <c r="D7" s="133"/>
      <c r="E7" s="133"/>
      <c r="F7" s="133"/>
      <c r="G7" s="133"/>
      <c r="H7" s="128"/>
      <c r="I7" s="128"/>
      <c r="J7" s="128"/>
      <c r="K7" s="128"/>
      <c r="L7" s="128"/>
    </row>
    <row r="8" spans="2:12" ht="9" customHeight="1">
      <c r="B8" s="804" t="s">
        <v>1279</v>
      </c>
      <c r="C8" s="794"/>
      <c r="D8" s="134"/>
      <c r="E8" s="134"/>
      <c r="F8" s="134"/>
      <c r="G8" s="134"/>
      <c r="H8" s="128"/>
      <c r="I8" s="128"/>
      <c r="J8" s="128"/>
      <c r="K8" s="128"/>
      <c r="L8" s="128"/>
    </row>
    <row r="9" spans="2:12" ht="9" customHeight="1">
      <c r="B9" s="804" t="s">
        <v>1280</v>
      </c>
      <c r="C9" s="794"/>
      <c r="D9" s="135">
        <v>0</v>
      </c>
      <c r="E9" s="135">
        <v>0</v>
      </c>
      <c r="F9" s="135">
        <f>SUM(F10:F12)</f>
        <v>0</v>
      </c>
      <c r="G9" s="135">
        <f>SUM(G10:G12)</f>
        <v>0</v>
      </c>
      <c r="H9" s="128"/>
      <c r="I9" s="128"/>
      <c r="J9" s="128"/>
      <c r="K9" s="128"/>
      <c r="L9" s="128"/>
    </row>
    <row r="10" spans="2:12" ht="9" customHeight="1">
      <c r="B10" s="528"/>
      <c r="C10" s="136" t="s">
        <v>1281</v>
      </c>
      <c r="D10" s="135">
        <v>0</v>
      </c>
      <c r="E10" s="135">
        <v>0</v>
      </c>
      <c r="F10" s="137">
        <v>0</v>
      </c>
      <c r="G10" s="137">
        <v>0</v>
      </c>
      <c r="H10" s="128"/>
      <c r="I10" s="128"/>
      <c r="J10" s="128"/>
      <c r="K10" s="128"/>
      <c r="L10" s="128"/>
    </row>
    <row r="11" spans="2:12" ht="9" customHeight="1">
      <c r="B11" s="529"/>
      <c r="C11" s="136" t="s">
        <v>1282</v>
      </c>
      <c r="D11" s="137">
        <v>0</v>
      </c>
      <c r="E11" s="137">
        <v>0</v>
      </c>
      <c r="F11" s="137">
        <v>0</v>
      </c>
      <c r="G11" s="137">
        <v>0</v>
      </c>
      <c r="H11" s="128"/>
      <c r="I11" s="128"/>
      <c r="J11" s="128"/>
      <c r="K11" s="128"/>
      <c r="L11" s="128"/>
    </row>
    <row r="12" spans="2:12" ht="9" customHeight="1">
      <c r="B12" s="529"/>
      <c r="C12" s="136" t="s">
        <v>1283</v>
      </c>
      <c r="D12" s="137">
        <v>0</v>
      </c>
      <c r="E12" s="137">
        <v>0</v>
      </c>
      <c r="F12" s="137">
        <v>0</v>
      </c>
      <c r="G12" s="137">
        <v>0</v>
      </c>
      <c r="H12" s="128"/>
      <c r="I12" s="128"/>
      <c r="J12" s="128"/>
      <c r="K12" s="128"/>
      <c r="L12" s="128"/>
    </row>
    <row r="13" spans="2:12" ht="9" customHeight="1">
      <c r="B13" s="529"/>
      <c r="C13" s="136"/>
      <c r="D13" s="137"/>
      <c r="E13" s="137"/>
      <c r="F13" s="137"/>
      <c r="G13" s="137"/>
      <c r="H13" s="128"/>
      <c r="I13" s="128"/>
      <c r="J13" s="128"/>
      <c r="K13" s="128"/>
      <c r="L13" s="128"/>
    </row>
    <row r="14" spans="2:12" ht="9" customHeight="1">
      <c r="B14" s="804" t="s">
        <v>1284</v>
      </c>
      <c r="C14" s="794"/>
      <c r="D14" s="135">
        <v>0</v>
      </c>
      <c r="E14" s="135">
        <v>0</v>
      </c>
      <c r="F14" s="135">
        <f>SUM(F15:F18)</f>
        <v>0</v>
      </c>
      <c r="G14" s="135">
        <f>SUM(G15:G18)</f>
        <v>0</v>
      </c>
      <c r="H14" s="128"/>
      <c r="I14" s="128"/>
      <c r="J14" s="128"/>
      <c r="K14" s="128"/>
      <c r="L14" s="128"/>
    </row>
    <row r="15" spans="2:12" ht="9" customHeight="1">
      <c r="B15" s="529"/>
      <c r="C15" s="136" t="s">
        <v>1285</v>
      </c>
      <c r="D15" s="137">
        <v>0</v>
      </c>
      <c r="E15" s="137">
        <v>0</v>
      </c>
      <c r="F15" s="137">
        <v>0</v>
      </c>
      <c r="G15" s="137">
        <v>0</v>
      </c>
      <c r="H15" s="128"/>
      <c r="I15" s="128"/>
      <c r="J15" s="128"/>
      <c r="K15" s="128"/>
      <c r="L15" s="128"/>
    </row>
    <row r="16" spans="2:12" ht="9" customHeight="1">
      <c r="B16" s="528"/>
      <c r="C16" s="136" t="s">
        <v>1286</v>
      </c>
      <c r="D16" s="137">
        <v>0</v>
      </c>
      <c r="E16" s="137">
        <v>0</v>
      </c>
      <c r="F16" s="137">
        <v>0</v>
      </c>
      <c r="G16" s="137">
        <v>0</v>
      </c>
      <c r="H16" s="128"/>
      <c r="I16" s="128"/>
      <c r="J16" s="128"/>
      <c r="K16" s="128"/>
      <c r="L16" s="128"/>
    </row>
    <row r="17" spans="2:12" ht="9" customHeight="1">
      <c r="B17" s="528"/>
      <c r="C17" s="136" t="s">
        <v>1282</v>
      </c>
      <c r="D17" s="135">
        <v>0</v>
      </c>
      <c r="E17" s="135">
        <v>0</v>
      </c>
      <c r="F17" s="137">
        <v>0</v>
      </c>
      <c r="G17" s="137">
        <v>0</v>
      </c>
      <c r="H17" s="128"/>
      <c r="I17" s="128"/>
      <c r="J17" s="128"/>
      <c r="K17" s="128"/>
      <c r="L17" s="128"/>
    </row>
    <row r="18" spans="2:12" ht="9" customHeight="1">
      <c r="B18" s="529"/>
      <c r="C18" s="136" t="s">
        <v>1283</v>
      </c>
      <c r="D18" s="137">
        <v>0</v>
      </c>
      <c r="E18" s="137">
        <v>0</v>
      </c>
      <c r="F18" s="137">
        <v>0</v>
      </c>
      <c r="G18" s="137">
        <v>0</v>
      </c>
      <c r="H18" s="128"/>
      <c r="I18" s="128"/>
      <c r="J18" s="128"/>
      <c r="K18" s="128"/>
      <c r="L18" s="128"/>
    </row>
    <row r="19" spans="2:12" ht="9" customHeight="1">
      <c r="B19" s="528"/>
      <c r="C19" s="134"/>
      <c r="D19" s="135"/>
      <c r="E19" s="135"/>
      <c r="F19" s="135"/>
      <c r="G19" s="135"/>
      <c r="H19" s="128"/>
      <c r="I19" s="128"/>
      <c r="J19" s="128"/>
      <c r="K19" s="128"/>
      <c r="L19" s="128"/>
    </row>
    <row r="20" spans="2:12" ht="9" customHeight="1">
      <c r="B20" s="530"/>
      <c r="C20" s="138" t="s">
        <v>1287</v>
      </c>
      <c r="D20" s="139">
        <v>0</v>
      </c>
      <c r="E20" s="139">
        <v>0</v>
      </c>
      <c r="F20" s="140">
        <f>F9+F14</f>
        <v>0</v>
      </c>
      <c r="G20" s="140">
        <f>G9+G14</f>
        <v>0</v>
      </c>
      <c r="H20" s="128"/>
      <c r="I20" s="128"/>
      <c r="J20" s="128"/>
      <c r="K20" s="128"/>
      <c r="L20" s="128"/>
    </row>
    <row r="21" spans="2:12" ht="9" customHeight="1">
      <c r="B21" s="804" t="s">
        <v>1288</v>
      </c>
      <c r="C21" s="794"/>
      <c r="D21" s="135"/>
      <c r="E21" s="135"/>
      <c r="F21" s="135"/>
      <c r="G21" s="135"/>
      <c r="H21" s="128"/>
      <c r="I21" s="128"/>
      <c r="J21" s="128"/>
      <c r="K21" s="128"/>
      <c r="L21" s="128"/>
    </row>
    <row r="22" spans="2:12" ht="9" customHeight="1">
      <c r="B22" s="804" t="s">
        <v>1280</v>
      </c>
      <c r="C22" s="794"/>
      <c r="D22" s="135">
        <v>0</v>
      </c>
      <c r="E22" s="135">
        <v>0</v>
      </c>
      <c r="F22" s="135">
        <f>SUM(F23:F25)</f>
        <v>0</v>
      </c>
      <c r="G22" s="135">
        <f>SUM(G23:G25)</f>
        <v>0</v>
      </c>
      <c r="H22" s="128"/>
      <c r="I22" s="128"/>
      <c r="J22" s="128"/>
      <c r="K22" s="128"/>
      <c r="L22" s="128"/>
    </row>
    <row r="23" spans="2:12" ht="9" customHeight="1">
      <c r="B23" s="528"/>
      <c r="C23" s="136" t="s">
        <v>1281</v>
      </c>
      <c r="D23" s="135">
        <v>0</v>
      </c>
      <c r="E23" s="135">
        <v>0</v>
      </c>
      <c r="F23" s="137">
        <v>0</v>
      </c>
      <c r="G23" s="137">
        <v>0</v>
      </c>
      <c r="H23" s="128"/>
      <c r="I23" s="128"/>
      <c r="J23" s="128"/>
      <c r="K23" s="128"/>
      <c r="L23" s="128"/>
    </row>
    <row r="24" spans="2:12" ht="9" customHeight="1">
      <c r="B24" s="529"/>
      <c r="C24" s="136" t="s">
        <v>1282</v>
      </c>
      <c r="D24" s="137">
        <v>0</v>
      </c>
      <c r="E24" s="137">
        <v>0</v>
      </c>
      <c r="F24" s="137">
        <v>0</v>
      </c>
      <c r="G24" s="137">
        <v>0</v>
      </c>
      <c r="H24" s="128"/>
      <c r="I24" s="128"/>
      <c r="J24" s="128"/>
      <c r="K24" s="128"/>
      <c r="L24" s="128"/>
    </row>
    <row r="25" spans="2:12" ht="9" customHeight="1">
      <c r="B25" s="529"/>
      <c r="C25" s="136" t="s">
        <v>1283</v>
      </c>
      <c r="D25" s="137">
        <v>0</v>
      </c>
      <c r="E25" s="137">
        <v>0</v>
      </c>
      <c r="F25" s="137">
        <v>0</v>
      </c>
      <c r="G25" s="137">
        <v>0</v>
      </c>
      <c r="H25" s="128"/>
      <c r="I25" s="128"/>
      <c r="J25" s="128"/>
      <c r="K25" s="128"/>
      <c r="L25" s="128"/>
    </row>
    <row r="26" spans="2:12" ht="9" customHeight="1">
      <c r="B26" s="529"/>
      <c r="C26" s="136"/>
      <c r="D26" s="137"/>
      <c r="E26" s="137"/>
      <c r="F26" s="137"/>
      <c r="G26" s="137"/>
      <c r="H26" s="128"/>
      <c r="I26" s="128"/>
      <c r="J26" s="128"/>
      <c r="K26" s="128"/>
      <c r="L26" s="128"/>
    </row>
    <row r="27" spans="2:12" ht="9" customHeight="1">
      <c r="B27" s="804" t="s">
        <v>1284</v>
      </c>
      <c r="C27" s="794"/>
      <c r="D27" s="135">
        <v>0</v>
      </c>
      <c r="E27" s="135">
        <v>0</v>
      </c>
      <c r="F27" s="135">
        <f>SUM(F28:F31)</f>
        <v>0</v>
      </c>
      <c r="G27" s="135">
        <f>SUM(G28:G31)</f>
        <v>0</v>
      </c>
      <c r="H27" s="128"/>
      <c r="I27" s="128"/>
      <c r="J27" s="128"/>
      <c r="K27" s="128"/>
      <c r="L27" s="128"/>
    </row>
    <row r="28" spans="2:12" ht="9" customHeight="1">
      <c r="B28" s="529"/>
      <c r="C28" s="136" t="s">
        <v>1285</v>
      </c>
      <c r="D28" s="137">
        <v>0</v>
      </c>
      <c r="E28" s="137">
        <v>0</v>
      </c>
      <c r="F28" s="137">
        <v>0</v>
      </c>
      <c r="G28" s="137">
        <v>0</v>
      </c>
      <c r="H28" s="128"/>
      <c r="I28" s="128"/>
      <c r="J28" s="128"/>
      <c r="K28" s="128"/>
      <c r="L28" s="128"/>
    </row>
    <row r="29" spans="2:12" ht="9" customHeight="1">
      <c r="B29" s="528"/>
      <c r="C29" s="136" t="s">
        <v>1286</v>
      </c>
      <c r="D29" s="137">
        <v>0</v>
      </c>
      <c r="E29" s="137">
        <v>0</v>
      </c>
      <c r="F29" s="137">
        <v>0</v>
      </c>
      <c r="G29" s="137">
        <v>0</v>
      </c>
      <c r="H29" s="128"/>
      <c r="I29" s="128"/>
      <c r="J29" s="128"/>
      <c r="K29" s="128"/>
      <c r="L29" s="128"/>
    </row>
    <row r="30" spans="2:12" ht="9" customHeight="1">
      <c r="B30" s="528"/>
      <c r="C30" s="136" t="s">
        <v>1282</v>
      </c>
      <c r="D30" s="135">
        <v>0</v>
      </c>
      <c r="E30" s="135">
        <v>0</v>
      </c>
      <c r="F30" s="137">
        <v>0</v>
      </c>
      <c r="G30" s="137">
        <v>0</v>
      </c>
      <c r="H30" s="128"/>
      <c r="I30" s="128"/>
      <c r="J30" s="128"/>
      <c r="K30" s="128"/>
      <c r="L30" s="128"/>
    </row>
    <row r="31" spans="2:12" ht="9" customHeight="1">
      <c r="B31" s="529"/>
      <c r="C31" s="136" t="s">
        <v>1283</v>
      </c>
      <c r="D31" s="137">
        <v>0</v>
      </c>
      <c r="E31" s="137">
        <v>0</v>
      </c>
      <c r="F31" s="137">
        <v>0</v>
      </c>
      <c r="G31" s="137">
        <v>0</v>
      </c>
      <c r="H31" s="128"/>
      <c r="I31" s="128"/>
      <c r="J31" s="128"/>
      <c r="K31" s="128"/>
      <c r="L31" s="128"/>
    </row>
    <row r="32" spans="2:12" ht="9" customHeight="1">
      <c r="B32" s="528"/>
      <c r="C32" s="134"/>
      <c r="D32" s="134"/>
      <c r="E32" s="134"/>
      <c r="F32" s="141"/>
      <c r="G32" s="134"/>
      <c r="H32" s="128"/>
      <c r="I32" s="128"/>
      <c r="J32" s="128"/>
      <c r="K32" s="128"/>
      <c r="L32" s="128"/>
    </row>
    <row r="33" spans="2:12" ht="9" customHeight="1">
      <c r="B33" s="530"/>
      <c r="C33" s="138" t="s">
        <v>1289</v>
      </c>
      <c r="D33" s="138"/>
      <c r="E33" s="138"/>
      <c r="F33" s="142"/>
      <c r="G33" s="138"/>
      <c r="H33" s="128"/>
      <c r="I33" s="128"/>
      <c r="J33" s="128"/>
      <c r="K33" s="128"/>
      <c r="L33" s="128"/>
    </row>
    <row r="34" spans="2:12" ht="9" customHeight="1">
      <c r="B34" s="529"/>
      <c r="C34" s="136"/>
      <c r="D34" s="136"/>
      <c r="E34" s="136"/>
      <c r="F34" s="143"/>
      <c r="G34" s="136"/>
      <c r="H34" s="128"/>
      <c r="I34" s="128"/>
      <c r="J34" s="128"/>
      <c r="K34" s="128"/>
      <c r="L34" s="128"/>
    </row>
    <row r="35" spans="2:12" ht="9" customHeight="1">
      <c r="B35" s="804" t="s">
        <v>1290</v>
      </c>
      <c r="C35" s="794"/>
      <c r="D35" s="137">
        <v>0</v>
      </c>
      <c r="E35" s="137">
        <v>0</v>
      </c>
      <c r="F35" s="282">
        <v>3261554</v>
      </c>
      <c r="G35" s="282">
        <f>+'2. Edo. de situación financiera'!W29</f>
        <v>17299064.77</v>
      </c>
      <c r="H35" s="128"/>
      <c r="I35" s="128"/>
      <c r="J35" s="128"/>
      <c r="K35" s="128"/>
      <c r="L35" s="128"/>
    </row>
    <row r="36" spans="2:12" ht="9" customHeight="1">
      <c r="B36" s="529"/>
      <c r="C36" s="136"/>
      <c r="D36" s="137"/>
      <c r="E36" s="137"/>
      <c r="F36" s="282"/>
      <c r="G36" s="282"/>
      <c r="H36" s="128"/>
      <c r="I36" s="128"/>
      <c r="J36" s="128"/>
      <c r="K36" s="128"/>
      <c r="L36" s="128"/>
    </row>
    <row r="37" spans="2:12" ht="9" customHeight="1">
      <c r="B37" s="528"/>
      <c r="C37" s="134" t="s">
        <v>1291</v>
      </c>
      <c r="D37" s="135">
        <v>0</v>
      </c>
      <c r="E37" s="135">
        <v>0</v>
      </c>
      <c r="F37" s="283">
        <f>F20+F33+F35</f>
        <v>3261554</v>
      </c>
      <c r="G37" s="283">
        <f>G20+G33+G35</f>
        <v>17299064.77</v>
      </c>
      <c r="H37" s="128"/>
      <c r="I37" s="128"/>
      <c r="J37" s="128"/>
      <c r="K37" s="128"/>
      <c r="L37" s="128"/>
    </row>
    <row r="38" spans="2:12" ht="9" customHeight="1">
      <c r="B38" s="808"/>
      <c r="C38" s="798"/>
      <c r="D38" s="144"/>
      <c r="E38" s="144"/>
      <c r="F38" s="144"/>
      <c r="G38" s="144"/>
      <c r="H38" s="128"/>
      <c r="I38" s="128"/>
      <c r="J38" s="128"/>
      <c r="K38" s="128"/>
      <c r="L38" s="128"/>
    </row>
    <row r="39" spans="2:12" ht="9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2:12" ht="22.5" customHeight="1">
      <c r="B40" s="805" t="s">
        <v>1232</v>
      </c>
      <c r="C40" s="730"/>
      <c r="D40" s="730"/>
      <c r="E40" s="730"/>
      <c r="F40" s="730"/>
      <c r="G40" s="730"/>
      <c r="H40" s="281"/>
      <c r="I40" s="128"/>
      <c r="J40" s="128"/>
      <c r="K40" s="128"/>
      <c r="L40" s="128"/>
    </row>
    <row r="41" spans="2:12" ht="10.9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2:12" ht="9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2:12" ht="9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2:12" ht="9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2:12" ht="9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2:12" ht="9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2:12" ht="9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2:12" ht="9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2:12" ht="9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2:12" ht="9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2:12" ht="9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2:12" ht="9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2:12" ht="9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2:12" ht="9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2:12" ht="9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2:12" ht="9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2:12" ht="9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2:12" ht="9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</row>
    <row r="59" spans="2:12" ht="9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2" ht="9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2:12" ht="9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2:12" ht="9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 ht="9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2:12" ht="9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2:12" ht="9" customHeight="1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2:12" ht="9" customHeight="1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2:12" ht="9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2:12" ht="9" customHeight="1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2:12" ht="9" customHeight="1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2:12" ht="9" customHeight="1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2:12" ht="9" customHeight="1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2:12" ht="9" customHeight="1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2:12" ht="9" customHeight="1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2:12" ht="9" customHeight="1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2:12" ht="9" customHeight="1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2:12" ht="9" customHeight="1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2:12" ht="9" customHeight="1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2:12" ht="9" customHeight="1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 ht="9" customHeight="1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2:12" ht="9" customHeight="1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2:12" ht="9" customHeight="1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2:12" ht="9" customHeight="1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2:12" ht="9" customHeight="1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2:12" ht="9" customHeight="1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2:12" ht="9" customHeight="1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2:12" ht="9" customHeight="1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2:12" ht="9" customHeight="1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2:12" ht="9" customHeight="1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2:12" ht="9" customHeight="1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2:12" ht="9" customHeight="1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2:12" ht="9" customHeight="1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2:12" ht="9" customHeight="1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2:12" ht="9" customHeight="1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2:12" ht="9" customHeight="1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2:12" ht="9" customHeight="1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2:12" ht="9" customHeight="1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2:12" ht="9" customHeight="1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2:12" ht="9" customHeight="1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2:12" ht="9" customHeight="1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2:12" ht="9" customHeight="1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2:12" ht="9" customHeight="1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</row>
  </sheetData>
  <mergeCells count="14">
    <mergeCell ref="B2:H2"/>
    <mergeCell ref="B35:C35"/>
    <mergeCell ref="B3:G3"/>
    <mergeCell ref="B4:G4"/>
    <mergeCell ref="B40:G40"/>
    <mergeCell ref="B6:C6"/>
    <mergeCell ref="B22:C22"/>
    <mergeCell ref="B9:C9"/>
    <mergeCell ref="B38:C38"/>
    <mergeCell ref="B21:C21"/>
    <mergeCell ref="B14:C14"/>
    <mergeCell ref="B7:C7"/>
    <mergeCell ref="B8:C8"/>
    <mergeCell ref="B27:C27"/>
  </mergeCells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B1:AB103"/>
  <sheetViews>
    <sheetView showGridLines="0" view="pageBreakPreview" topLeftCell="B1" zoomScale="106" zoomScaleNormal="100" zoomScaleSheetLayoutView="106" workbookViewId="0">
      <pane ySplit="5" topLeftCell="A6" activePane="bottomLeft" state="frozen"/>
      <selection pane="bottomLeft" activeCell="P83" sqref="E9:V84"/>
    </sheetView>
  </sheetViews>
  <sheetFormatPr baseColWidth="10" defaultColWidth="14.42578125" defaultRowHeight="15" customHeight="1"/>
  <cols>
    <col min="1" max="1" width="19.42578125" customWidth="1"/>
    <col min="2" max="2" width="0.5703125" customWidth="1"/>
    <col min="3" max="4" width="0.28515625" customWidth="1"/>
    <col min="5" max="5" width="1.5703125" customWidth="1"/>
    <col min="6" max="6" width="1.140625" customWidth="1"/>
    <col min="7" max="7" width="2.140625" customWidth="1"/>
    <col min="8" max="8" width="5.42578125" customWidth="1"/>
    <col min="9" max="9" width="32" customWidth="1"/>
    <col min="10" max="10" width="18.42578125" customWidth="1"/>
    <col min="11" max="11" width="7.140625" customWidth="1"/>
    <col min="12" max="12" width="0.5703125" customWidth="1"/>
    <col min="13" max="13" width="1.42578125" customWidth="1"/>
    <col min="14" max="14" width="0.42578125" customWidth="1"/>
    <col min="15" max="15" width="0.140625" customWidth="1"/>
    <col min="16" max="16" width="4.85546875" customWidth="1"/>
    <col min="17" max="17" width="1" customWidth="1"/>
    <col min="18" max="18" width="13" customWidth="1"/>
    <col min="19" max="19" width="0.42578125" customWidth="1"/>
    <col min="20" max="20" width="2.42578125" customWidth="1"/>
    <col min="21" max="21" width="14.5703125" customWidth="1"/>
    <col min="22" max="22" width="0.28515625" customWidth="1"/>
    <col min="23" max="23" width="0.5703125" customWidth="1"/>
    <col min="24" max="24" width="0.7109375" customWidth="1"/>
    <col min="25" max="26" width="0.28515625" customWidth="1"/>
    <col min="27" max="27" width="18.85546875" customWidth="1"/>
    <col min="28" max="28" width="12.7109375" customWidth="1"/>
  </cols>
  <sheetData>
    <row r="1" spans="2:28" ht="13.5" customHeight="1">
      <c r="B1" s="531"/>
      <c r="C1" s="214"/>
      <c r="D1" s="214"/>
      <c r="E1" s="824" t="s">
        <v>1114</v>
      </c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18"/>
      <c r="AB1" s="18"/>
    </row>
    <row r="2" spans="2:28" ht="15.75" customHeight="1">
      <c r="B2" s="825" t="s">
        <v>1292</v>
      </c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18"/>
      <c r="AB2" s="18"/>
    </row>
    <row r="3" spans="2:28" ht="6.75" customHeight="1">
      <c r="B3" s="826" t="s">
        <v>1116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18"/>
      <c r="AB3" s="18"/>
    </row>
    <row r="4" spans="2:28" ht="18.75" customHeight="1"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18"/>
      <c r="AB4" s="18"/>
    </row>
    <row r="5" spans="2:28" ht="1.5" customHeight="1"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18"/>
      <c r="AB5" s="18"/>
    </row>
    <row r="6" spans="2:28" ht="1.5" customHeight="1"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18"/>
      <c r="AB6" s="18"/>
    </row>
    <row r="7" spans="2:28" ht="0.75" customHeight="1">
      <c r="B7" s="508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10"/>
      <c r="Z7" s="284"/>
      <c r="AA7" s="18"/>
      <c r="AB7" s="18"/>
    </row>
    <row r="8" spans="2:28" ht="16.5" customHeight="1">
      <c r="B8" s="485"/>
      <c r="C8" s="284"/>
      <c r="D8" s="284"/>
      <c r="E8" s="815" t="s">
        <v>1293</v>
      </c>
      <c r="F8" s="749"/>
      <c r="G8" s="749"/>
      <c r="H8" s="749"/>
      <c r="I8" s="749"/>
      <c r="J8" s="749"/>
      <c r="K8" s="749"/>
      <c r="L8" s="749"/>
      <c r="M8" s="284"/>
      <c r="N8" s="284"/>
      <c r="O8" s="284"/>
      <c r="P8" s="827">
        <v>2023</v>
      </c>
      <c r="Q8" s="749"/>
      <c r="R8" s="749"/>
      <c r="S8" s="749"/>
      <c r="T8" s="284"/>
      <c r="U8" s="827">
        <v>2022</v>
      </c>
      <c r="V8" s="749"/>
      <c r="W8" s="284"/>
      <c r="X8" s="284"/>
      <c r="Y8" s="488"/>
      <c r="Z8" s="284"/>
      <c r="AA8" s="18"/>
      <c r="AB8" s="18"/>
    </row>
    <row r="9" spans="2:28" ht="10.5" customHeight="1">
      <c r="B9" s="485"/>
      <c r="C9" s="284"/>
      <c r="D9" s="284"/>
      <c r="E9" s="284"/>
      <c r="F9" s="821" t="s">
        <v>1294</v>
      </c>
      <c r="G9" s="749"/>
      <c r="H9" s="749"/>
      <c r="I9" s="749"/>
      <c r="J9" s="749"/>
      <c r="K9" s="749"/>
      <c r="L9" s="749"/>
      <c r="M9" s="284"/>
      <c r="N9" s="284"/>
      <c r="O9" s="284"/>
      <c r="P9" s="284"/>
      <c r="Q9" s="284"/>
      <c r="R9" s="532">
        <v>642590812.26999998</v>
      </c>
      <c r="S9" s="284"/>
      <c r="T9" s="284"/>
      <c r="U9" s="533">
        <v>250704490.13</v>
      </c>
      <c r="V9" s="284"/>
      <c r="W9" s="284"/>
      <c r="X9" s="284"/>
      <c r="Y9" s="488"/>
      <c r="Z9" s="284"/>
      <c r="AA9" s="18"/>
      <c r="AB9" s="18"/>
    </row>
    <row r="10" spans="2:28" ht="0.75" customHeight="1">
      <c r="B10" s="485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534"/>
      <c r="S10" s="284"/>
      <c r="T10" s="284"/>
      <c r="U10" s="284"/>
      <c r="V10" s="284"/>
      <c r="W10" s="284"/>
      <c r="X10" s="284"/>
      <c r="Y10" s="488"/>
      <c r="Z10" s="284"/>
      <c r="AA10" s="18"/>
      <c r="AB10" s="18"/>
    </row>
    <row r="11" spans="2:28" ht="9" customHeight="1">
      <c r="B11" s="485"/>
      <c r="C11" s="284"/>
      <c r="D11" s="284"/>
      <c r="E11" s="284"/>
      <c r="F11" s="284"/>
      <c r="G11" s="721" t="s">
        <v>1119</v>
      </c>
      <c r="H11" s="716"/>
      <c r="I11" s="716"/>
      <c r="J11" s="716"/>
      <c r="K11" s="716"/>
      <c r="L11" s="716"/>
      <c r="M11" s="716"/>
      <c r="N11" s="284"/>
      <c r="O11" s="284"/>
      <c r="P11" s="18"/>
      <c r="Q11" s="535"/>
      <c r="R11" s="536">
        <v>0</v>
      </c>
      <c r="S11" s="284"/>
      <c r="T11" s="284"/>
      <c r="U11" s="537">
        <v>0</v>
      </c>
      <c r="V11" s="535"/>
      <c r="W11" s="284"/>
      <c r="X11" s="284"/>
      <c r="Y11" s="488"/>
      <c r="Z11" s="284"/>
      <c r="AA11" s="18"/>
      <c r="AB11" s="18"/>
    </row>
    <row r="12" spans="2:28" ht="9" customHeight="1">
      <c r="B12" s="485"/>
      <c r="C12" s="284"/>
      <c r="D12" s="284"/>
      <c r="E12" s="284"/>
      <c r="F12" s="284"/>
      <c r="G12" s="758" t="s">
        <v>1120</v>
      </c>
      <c r="H12" s="749"/>
      <c r="I12" s="749"/>
      <c r="J12" s="749"/>
      <c r="K12" s="749"/>
      <c r="L12" s="749"/>
      <c r="M12" s="749"/>
      <c r="N12" s="284"/>
      <c r="O12" s="284"/>
      <c r="P12" s="18"/>
      <c r="Q12" s="535"/>
      <c r="R12" s="536">
        <v>0</v>
      </c>
      <c r="S12" s="284"/>
      <c r="T12" s="284"/>
      <c r="U12" s="537">
        <v>0</v>
      </c>
      <c r="V12" s="535"/>
      <c r="W12" s="284"/>
      <c r="X12" s="284"/>
      <c r="Y12" s="488"/>
      <c r="Z12" s="284"/>
      <c r="AA12" s="18"/>
      <c r="AB12" s="18"/>
    </row>
    <row r="13" spans="2:28" ht="9" customHeight="1">
      <c r="B13" s="485"/>
      <c r="C13" s="284"/>
      <c r="D13" s="284"/>
      <c r="E13" s="284"/>
      <c r="F13" s="284"/>
      <c r="G13" s="758" t="s">
        <v>1121</v>
      </c>
      <c r="H13" s="749"/>
      <c r="I13" s="749"/>
      <c r="J13" s="749"/>
      <c r="K13" s="749"/>
      <c r="L13" s="749"/>
      <c r="M13" s="749"/>
      <c r="N13" s="284"/>
      <c r="O13" s="284"/>
      <c r="P13" s="18"/>
      <c r="Q13" s="535"/>
      <c r="R13" s="536">
        <v>0</v>
      </c>
      <c r="S13" s="284"/>
      <c r="T13" s="284"/>
      <c r="U13" s="537">
        <v>0</v>
      </c>
      <c r="V13" s="535"/>
      <c r="W13" s="284"/>
      <c r="X13" s="284"/>
      <c r="Y13" s="488"/>
      <c r="Z13" s="284"/>
      <c r="AA13" s="18"/>
      <c r="AB13" s="18"/>
    </row>
    <row r="14" spans="2:28" ht="9" customHeight="1">
      <c r="B14" s="485"/>
      <c r="C14" s="284"/>
      <c r="D14" s="284"/>
      <c r="E14" s="284"/>
      <c r="F14" s="284"/>
      <c r="G14" s="758" t="s">
        <v>1122</v>
      </c>
      <c r="H14" s="749"/>
      <c r="I14" s="749"/>
      <c r="J14" s="749"/>
      <c r="K14" s="749"/>
      <c r="L14" s="749"/>
      <c r="M14" s="749"/>
      <c r="N14" s="284"/>
      <c r="O14" s="284"/>
      <c r="P14" s="18"/>
      <c r="Q14" s="535"/>
      <c r="R14" s="536">
        <v>0</v>
      </c>
      <c r="S14" s="284"/>
      <c r="T14" s="284"/>
      <c r="U14" s="537">
        <v>0</v>
      </c>
      <c r="V14" s="535"/>
      <c r="W14" s="284"/>
      <c r="X14" s="284"/>
      <c r="Y14" s="488"/>
      <c r="Z14" s="284"/>
      <c r="AA14" s="18"/>
      <c r="AB14" s="18"/>
    </row>
    <row r="15" spans="2:28" ht="9" customHeight="1">
      <c r="B15" s="485"/>
      <c r="C15" s="284"/>
      <c r="D15" s="284"/>
      <c r="E15" s="284"/>
      <c r="F15" s="284"/>
      <c r="G15" s="758" t="s">
        <v>1123</v>
      </c>
      <c r="H15" s="749"/>
      <c r="I15" s="749"/>
      <c r="J15" s="749"/>
      <c r="K15" s="749"/>
      <c r="L15" s="749"/>
      <c r="M15" s="749"/>
      <c r="N15" s="284"/>
      <c r="O15" s="284"/>
      <c r="P15" s="18"/>
      <c r="Q15" s="535"/>
      <c r="R15" s="536">
        <v>0</v>
      </c>
      <c r="S15" s="284"/>
      <c r="T15" s="284"/>
      <c r="U15" s="537">
        <v>0</v>
      </c>
      <c r="V15" s="535"/>
      <c r="W15" s="284"/>
      <c r="X15" s="284"/>
      <c r="Y15" s="488"/>
      <c r="Z15" s="284"/>
      <c r="AA15" s="18"/>
      <c r="AB15" s="18"/>
    </row>
    <row r="16" spans="2:28" ht="9" customHeight="1">
      <c r="B16" s="485"/>
      <c r="C16" s="284"/>
      <c r="D16" s="284"/>
      <c r="E16" s="284"/>
      <c r="F16" s="284"/>
      <c r="G16" s="758" t="s">
        <v>1124</v>
      </c>
      <c r="H16" s="749"/>
      <c r="I16" s="749"/>
      <c r="J16" s="749"/>
      <c r="K16" s="749"/>
      <c r="L16" s="749"/>
      <c r="M16" s="749"/>
      <c r="N16" s="284"/>
      <c r="O16" s="284"/>
      <c r="P16" s="18"/>
      <c r="Q16" s="535"/>
      <c r="R16" s="536">
        <v>0</v>
      </c>
      <c r="S16" s="284"/>
      <c r="T16" s="284"/>
      <c r="U16" s="537">
        <v>0</v>
      </c>
      <c r="V16" s="535"/>
      <c r="W16" s="284"/>
      <c r="X16" s="284"/>
      <c r="Y16" s="488"/>
      <c r="Z16" s="284"/>
      <c r="AA16" s="18"/>
      <c r="AB16" s="18"/>
    </row>
    <row r="17" spans="2:28" ht="9" customHeight="1">
      <c r="B17" s="485"/>
      <c r="C17" s="284"/>
      <c r="D17" s="284"/>
      <c r="E17" s="284"/>
      <c r="F17" s="284"/>
      <c r="G17" s="758" t="s">
        <v>1125</v>
      </c>
      <c r="H17" s="749"/>
      <c r="I17" s="749"/>
      <c r="J17" s="749"/>
      <c r="K17" s="749"/>
      <c r="L17" s="749"/>
      <c r="M17" s="749"/>
      <c r="N17" s="284"/>
      <c r="O17" s="284"/>
      <c r="P17" s="18"/>
      <c r="Q17" s="535"/>
      <c r="R17" s="536">
        <v>5857646.3700000001</v>
      </c>
      <c r="S17" s="284"/>
      <c r="T17" s="284"/>
      <c r="U17" s="538">
        <v>4434838.41</v>
      </c>
      <c r="V17" s="535"/>
      <c r="W17" s="284"/>
      <c r="X17" s="284"/>
      <c r="Y17" s="488"/>
      <c r="Z17" s="284"/>
      <c r="AA17" s="18"/>
      <c r="AB17" s="18"/>
    </row>
    <row r="18" spans="2:28" ht="9" customHeight="1">
      <c r="B18" s="485"/>
      <c r="C18" s="284"/>
      <c r="D18" s="284"/>
      <c r="E18" s="284"/>
      <c r="F18" s="284"/>
      <c r="G18" s="758" t="s">
        <v>1295</v>
      </c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539">
        <v>0</v>
      </c>
      <c r="S18" s="284"/>
      <c r="T18" s="284"/>
      <c r="U18" s="537">
        <v>0</v>
      </c>
      <c r="V18" s="535"/>
      <c r="W18" s="284"/>
      <c r="X18" s="284"/>
      <c r="Y18" s="488"/>
      <c r="Z18" s="284"/>
      <c r="AA18" s="18"/>
      <c r="AB18" s="18"/>
    </row>
    <row r="19" spans="2:28" ht="10.5" customHeight="1">
      <c r="B19" s="485"/>
      <c r="C19" s="284"/>
      <c r="D19" s="284"/>
      <c r="E19" s="284"/>
      <c r="F19" s="284"/>
      <c r="G19" s="749"/>
      <c r="H19" s="749"/>
      <c r="I19" s="749"/>
      <c r="J19" s="749"/>
      <c r="K19" s="749"/>
      <c r="L19" s="749"/>
      <c r="M19" s="749"/>
      <c r="N19" s="749"/>
      <c r="O19" s="749"/>
      <c r="P19" s="749"/>
      <c r="Q19" s="749"/>
      <c r="R19" s="539">
        <v>0</v>
      </c>
      <c r="S19" s="284"/>
      <c r="T19" s="284"/>
      <c r="U19" s="537">
        <v>0</v>
      </c>
      <c r="V19" s="535"/>
      <c r="W19" s="284"/>
      <c r="X19" s="284"/>
      <c r="Y19" s="488"/>
      <c r="Z19" s="284"/>
      <c r="AA19" s="18"/>
      <c r="AB19" s="18"/>
    </row>
    <row r="20" spans="2:28" ht="3.75" customHeight="1">
      <c r="B20" s="485"/>
      <c r="C20" s="284"/>
      <c r="D20" s="284"/>
      <c r="E20" s="284"/>
      <c r="F20" s="284"/>
      <c r="G20" s="758" t="s">
        <v>1127</v>
      </c>
      <c r="H20" s="749"/>
      <c r="I20" s="749"/>
      <c r="J20" s="749"/>
      <c r="K20" s="749"/>
      <c r="L20" s="749"/>
      <c r="M20" s="749"/>
      <c r="N20" s="284"/>
      <c r="O20" s="284"/>
      <c r="P20" s="18"/>
      <c r="Q20" s="535"/>
      <c r="R20" s="536"/>
      <c r="S20" s="284"/>
      <c r="T20" s="284"/>
      <c r="U20" s="535"/>
      <c r="V20" s="535"/>
      <c r="W20" s="284"/>
      <c r="X20" s="284"/>
      <c r="Y20" s="488"/>
      <c r="Z20" s="284"/>
      <c r="AA20" s="18"/>
      <c r="AB20" s="18"/>
    </row>
    <row r="21" spans="2:28" ht="10.5" customHeight="1">
      <c r="B21" s="485"/>
      <c r="C21" s="284"/>
      <c r="D21" s="284"/>
      <c r="E21" s="284"/>
      <c r="F21" s="284"/>
      <c r="G21" s="749"/>
      <c r="H21" s="756"/>
      <c r="I21" s="756"/>
      <c r="J21" s="756"/>
      <c r="K21" s="756"/>
      <c r="L21" s="756"/>
      <c r="M21" s="749"/>
      <c r="N21" s="284"/>
      <c r="O21" s="284"/>
      <c r="P21" s="535"/>
      <c r="Q21" s="535"/>
      <c r="R21" s="536">
        <v>636733165.89999998</v>
      </c>
      <c r="S21" s="284"/>
      <c r="T21" s="284"/>
      <c r="U21" s="538">
        <v>246269651.72</v>
      </c>
      <c r="V21" s="535"/>
      <c r="W21" s="284"/>
      <c r="X21" s="284"/>
      <c r="Y21" s="488"/>
      <c r="Z21" s="284"/>
      <c r="AA21" s="18"/>
      <c r="AB21" s="18"/>
    </row>
    <row r="22" spans="2:28" ht="10.5" customHeight="1">
      <c r="B22" s="485"/>
      <c r="C22" s="284"/>
      <c r="D22" s="284"/>
      <c r="E22" s="284"/>
      <c r="F22" s="284"/>
      <c r="G22" s="749"/>
      <c r="H22" s="756"/>
      <c r="I22" s="756"/>
      <c r="J22" s="756"/>
      <c r="K22" s="756"/>
      <c r="L22" s="756"/>
      <c r="M22" s="749"/>
      <c r="N22" s="284"/>
      <c r="O22" s="284"/>
      <c r="P22" s="284"/>
      <c r="Q22" s="284"/>
      <c r="R22" s="284"/>
      <c r="S22" s="284"/>
      <c r="T22" s="284"/>
      <c r="U22" s="535"/>
      <c r="V22" s="535"/>
      <c r="W22" s="284"/>
      <c r="X22" s="284"/>
      <c r="Y22" s="488"/>
      <c r="Z22" s="284"/>
      <c r="AA22" s="18"/>
      <c r="AB22" s="18"/>
    </row>
    <row r="23" spans="2:28" ht="2.25" customHeight="1">
      <c r="B23" s="485"/>
      <c r="C23" s="284"/>
      <c r="D23" s="284"/>
      <c r="E23" s="284"/>
      <c r="F23" s="284"/>
      <c r="G23" s="749"/>
      <c r="H23" s="749"/>
      <c r="I23" s="749"/>
      <c r="J23" s="749"/>
      <c r="K23" s="749"/>
      <c r="L23" s="749"/>
      <c r="M23" s="749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488"/>
      <c r="Z23" s="284"/>
      <c r="AA23" s="18"/>
      <c r="AB23" s="18"/>
    </row>
    <row r="24" spans="2:28" ht="10.5" customHeight="1">
      <c r="B24" s="485"/>
      <c r="C24" s="284"/>
      <c r="D24" s="284"/>
      <c r="E24" s="284"/>
      <c r="F24" s="284"/>
      <c r="G24" s="758" t="s">
        <v>1128</v>
      </c>
      <c r="H24" s="749"/>
      <c r="I24" s="749"/>
      <c r="J24" s="749"/>
      <c r="K24" s="749"/>
      <c r="L24" s="749"/>
      <c r="M24" s="749"/>
      <c r="N24" s="284"/>
      <c r="O24" s="284"/>
      <c r="P24" s="18"/>
      <c r="Q24" s="535"/>
      <c r="R24" s="537">
        <v>0</v>
      </c>
      <c r="S24" s="496"/>
      <c r="T24" s="496"/>
      <c r="U24" s="537">
        <v>0</v>
      </c>
      <c r="V24" s="535"/>
      <c r="W24" s="284"/>
      <c r="X24" s="284"/>
      <c r="Y24" s="488"/>
      <c r="Z24" s="284"/>
      <c r="AA24" s="18"/>
      <c r="AB24" s="18"/>
    </row>
    <row r="25" spans="2:28" ht="10.5" customHeight="1">
      <c r="B25" s="485"/>
      <c r="C25" s="284"/>
      <c r="D25" s="284"/>
      <c r="E25" s="284"/>
      <c r="F25" s="284"/>
      <c r="G25" s="758" t="s">
        <v>1296</v>
      </c>
      <c r="H25" s="749"/>
      <c r="I25" s="749"/>
      <c r="J25" s="749"/>
      <c r="K25" s="749"/>
      <c r="L25" s="749"/>
      <c r="M25" s="749"/>
      <c r="N25" s="284"/>
      <c r="O25" s="284"/>
      <c r="P25" s="18"/>
      <c r="Q25" s="535"/>
      <c r="R25" s="537">
        <v>0</v>
      </c>
      <c r="S25" s="496"/>
      <c r="T25" s="496"/>
      <c r="U25" s="537">
        <v>0</v>
      </c>
      <c r="V25" s="284"/>
      <c r="W25" s="284"/>
      <c r="X25" s="284"/>
      <c r="Y25" s="488"/>
      <c r="Z25" s="284"/>
      <c r="AA25" s="18"/>
      <c r="AB25" s="18"/>
    </row>
    <row r="26" spans="2:28" ht="10.5" customHeight="1">
      <c r="B26" s="485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488"/>
      <c r="Z26" s="284"/>
      <c r="AA26" s="18"/>
      <c r="AB26" s="18"/>
    </row>
    <row r="27" spans="2:28" ht="10.5" customHeight="1">
      <c r="B27" s="485"/>
      <c r="C27" s="284"/>
      <c r="D27" s="284"/>
      <c r="E27" s="284"/>
      <c r="F27" s="821" t="s">
        <v>1297</v>
      </c>
      <c r="G27" s="749"/>
      <c r="H27" s="749"/>
      <c r="I27" s="749"/>
      <c r="J27" s="749"/>
      <c r="K27" s="749"/>
      <c r="L27" s="749"/>
      <c r="M27" s="284"/>
      <c r="N27" s="284"/>
      <c r="O27" s="284"/>
      <c r="P27" s="284"/>
      <c r="Q27" s="284"/>
      <c r="R27" s="540">
        <v>586321175.94000006</v>
      </c>
      <c r="S27" s="284"/>
      <c r="T27" s="284"/>
      <c r="U27" s="540">
        <v>219203212</v>
      </c>
      <c r="V27" s="284"/>
      <c r="W27" s="284"/>
      <c r="X27" s="284"/>
      <c r="Y27" s="488"/>
      <c r="Z27" s="284"/>
      <c r="AA27" s="18"/>
      <c r="AB27" s="18"/>
    </row>
    <row r="28" spans="2:28" ht="10.5" customHeight="1">
      <c r="B28" s="485"/>
      <c r="C28" s="284"/>
      <c r="D28" s="284"/>
      <c r="E28" s="284"/>
      <c r="F28" s="284"/>
      <c r="G28" s="758" t="s">
        <v>1138</v>
      </c>
      <c r="H28" s="749"/>
      <c r="I28" s="749"/>
      <c r="J28" s="749"/>
      <c r="K28" s="749"/>
      <c r="L28" s="749"/>
      <c r="M28" s="749"/>
      <c r="N28" s="284"/>
      <c r="O28" s="284"/>
      <c r="P28" s="18"/>
      <c r="Q28" s="535"/>
      <c r="R28" s="538">
        <v>122429284.91000001</v>
      </c>
      <c r="S28" s="284"/>
      <c r="T28" s="284"/>
      <c r="U28" s="538">
        <v>73633256</v>
      </c>
      <c r="V28" s="535"/>
      <c r="W28" s="284"/>
      <c r="X28" s="284"/>
      <c r="Y28" s="488"/>
      <c r="Z28" s="284"/>
      <c r="AA28" s="18"/>
      <c r="AB28" s="18"/>
    </row>
    <row r="29" spans="2:28" ht="10.5" customHeight="1">
      <c r="B29" s="485"/>
      <c r="C29" s="284"/>
      <c r="D29" s="284"/>
      <c r="E29" s="284"/>
      <c r="F29" s="284"/>
      <c r="G29" s="758" t="s">
        <v>1139</v>
      </c>
      <c r="H29" s="749"/>
      <c r="I29" s="749"/>
      <c r="J29" s="749"/>
      <c r="K29" s="749"/>
      <c r="L29" s="749"/>
      <c r="M29" s="749"/>
      <c r="N29" s="284"/>
      <c r="O29" s="284"/>
      <c r="P29" s="18"/>
      <c r="Q29" s="535"/>
      <c r="R29" s="538">
        <v>11761456.26</v>
      </c>
      <c r="S29" s="284"/>
      <c r="T29" s="284"/>
      <c r="U29" s="538">
        <v>7323600.3200000003</v>
      </c>
      <c r="V29" s="535"/>
      <c r="W29" s="284"/>
      <c r="X29" s="284"/>
      <c r="Y29" s="488"/>
      <c r="Z29" s="284"/>
      <c r="AA29" s="18"/>
      <c r="AB29" s="18"/>
    </row>
    <row r="30" spans="2:28" ht="10.5" customHeight="1">
      <c r="B30" s="485"/>
      <c r="C30" s="284"/>
      <c r="D30" s="284"/>
      <c r="E30" s="284"/>
      <c r="F30" s="284"/>
      <c r="G30" s="758" t="s">
        <v>1140</v>
      </c>
      <c r="H30" s="749"/>
      <c r="I30" s="749"/>
      <c r="J30" s="749"/>
      <c r="K30" s="749"/>
      <c r="L30" s="749"/>
      <c r="M30" s="749"/>
      <c r="N30" s="284"/>
      <c r="O30" s="284"/>
      <c r="P30" s="18"/>
      <c r="Q30" s="535"/>
      <c r="R30" s="538">
        <v>39856451.810000002</v>
      </c>
      <c r="S30" s="284"/>
      <c r="T30" s="284"/>
      <c r="U30" s="538">
        <v>24127002.300000004</v>
      </c>
      <c r="V30" s="535"/>
      <c r="W30" s="284"/>
      <c r="X30" s="284"/>
      <c r="Y30" s="488"/>
      <c r="Z30" s="284"/>
      <c r="AA30" s="18"/>
      <c r="AB30" s="18"/>
    </row>
    <row r="31" spans="2:28" ht="10.5" customHeight="1">
      <c r="B31" s="485"/>
      <c r="C31" s="284"/>
      <c r="D31" s="284"/>
      <c r="E31" s="284"/>
      <c r="F31" s="284"/>
      <c r="G31" s="758" t="s">
        <v>1142</v>
      </c>
      <c r="H31" s="749"/>
      <c r="I31" s="749"/>
      <c r="J31" s="749"/>
      <c r="K31" s="749"/>
      <c r="L31" s="749"/>
      <c r="M31" s="749"/>
      <c r="N31" s="284"/>
      <c r="O31" s="284"/>
      <c r="P31" s="18"/>
      <c r="Q31" s="535"/>
      <c r="R31" s="541">
        <v>412273982.95999998</v>
      </c>
      <c r="S31" s="284"/>
      <c r="T31" s="284"/>
      <c r="U31" s="542">
        <v>145569956</v>
      </c>
      <c r="V31" s="535"/>
      <c r="W31" s="284"/>
      <c r="X31" s="284"/>
      <c r="Y31" s="488"/>
      <c r="Z31" s="284"/>
      <c r="AA31" s="18"/>
      <c r="AB31" s="18"/>
    </row>
    <row r="32" spans="2:28" ht="10.5" customHeight="1">
      <c r="B32" s="485"/>
      <c r="C32" s="284"/>
      <c r="D32" s="284"/>
      <c r="E32" s="284"/>
      <c r="F32" s="284"/>
      <c r="G32" s="758" t="s">
        <v>1143</v>
      </c>
      <c r="H32" s="749"/>
      <c r="I32" s="749"/>
      <c r="J32" s="749"/>
      <c r="K32" s="749"/>
      <c r="L32" s="749"/>
      <c r="M32" s="749"/>
      <c r="N32" s="284"/>
      <c r="O32" s="284"/>
      <c r="P32" s="18"/>
      <c r="Q32" s="535"/>
      <c r="R32" s="537">
        <v>0</v>
      </c>
      <c r="S32" s="284"/>
      <c r="T32" s="284"/>
      <c r="U32" s="537">
        <v>0</v>
      </c>
      <c r="V32" s="535"/>
      <c r="W32" s="284"/>
      <c r="X32" s="284"/>
      <c r="Y32" s="488"/>
      <c r="Z32" s="284"/>
      <c r="AA32" s="18"/>
      <c r="AB32" s="18"/>
    </row>
    <row r="33" spans="2:28" ht="10.5" customHeight="1">
      <c r="B33" s="485"/>
      <c r="C33" s="284"/>
      <c r="D33" s="284"/>
      <c r="E33" s="284"/>
      <c r="F33" s="284"/>
      <c r="G33" s="758" t="s">
        <v>1144</v>
      </c>
      <c r="H33" s="749"/>
      <c r="I33" s="749"/>
      <c r="J33" s="749"/>
      <c r="K33" s="749"/>
      <c r="L33" s="749"/>
      <c r="M33" s="749"/>
      <c r="N33" s="284"/>
      <c r="O33" s="284"/>
      <c r="P33" s="18"/>
      <c r="Q33" s="535"/>
      <c r="R33" s="543">
        <v>0</v>
      </c>
      <c r="S33" s="544"/>
      <c r="T33" s="544"/>
      <c r="U33" s="538">
        <v>0</v>
      </c>
      <c r="V33" s="535"/>
      <c r="W33" s="284"/>
      <c r="X33" s="284"/>
      <c r="Y33" s="488"/>
      <c r="Z33" s="284"/>
      <c r="AA33" s="18"/>
      <c r="AB33" s="18"/>
    </row>
    <row r="34" spans="2:28" ht="10.5" customHeight="1">
      <c r="B34" s="485"/>
      <c r="C34" s="284"/>
      <c r="D34" s="284"/>
      <c r="E34" s="284"/>
      <c r="F34" s="284"/>
      <c r="G34" s="758" t="s">
        <v>160</v>
      </c>
      <c r="H34" s="749"/>
      <c r="I34" s="749"/>
      <c r="J34" s="749"/>
      <c r="K34" s="749"/>
      <c r="L34" s="749"/>
      <c r="M34" s="749"/>
      <c r="N34" s="284"/>
      <c r="O34" s="284"/>
      <c r="P34" s="18"/>
      <c r="Q34" s="535"/>
      <c r="R34" s="537">
        <v>0</v>
      </c>
      <c r="S34" s="284"/>
      <c r="T34" s="284"/>
      <c r="U34" s="537">
        <v>0</v>
      </c>
      <c r="V34" s="535"/>
      <c r="W34" s="284"/>
      <c r="X34" s="284"/>
      <c r="Y34" s="488"/>
      <c r="Z34" s="284"/>
      <c r="AA34" s="18"/>
      <c r="AB34" s="18"/>
    </row>
    <row r="35" spans="2:28" ht="10.5" customHeight="1">
      <c r="B35" s="485"/>
      <c r="C35" s="284"/>
      <c r="D35" s="284"/>
      <c r="E35" s="284"/>
      <c r="F35" s="284"/>
      <c r="G35" s="758" t="s">
        <v>1145</v>
      </c>
      <c r="H35" s="749"/>
      <c r="I35" s="749"/>
      <c r="J35" s="749"/>
      <c r="K35" s="749"/>
      <c r="L35" s="749"/>
      <c r="M35" s="749"/>
      <c r="N35" s="284"/>
      <c r="O35" s="284"/>
      <c r="P35" s="18"/>
      <c r="Q35" s="535"/>
      <c r="R35" s="537">
        <v>0</v>
      </c>
      <c r="S35" s="284"/>
      <c r="T35" s="284"/>
      <c r="U35" s="537">
        <v>0</v>
      </c>
      <c r="V35" s="535"/>
      <c r="W35" s="284"/>
      <c r="X35" s="284"/>
      <c r="Y35" s="488"/>
      <c r="Z35" s="284"/>
      <c r="AA35" s="18"/>
      <c r="AB35" s="18"/>
    </row>
    <row r="36" spans="2:28" ht="10.5" customHeight="1">
      <c r="B36" s="485"/>
      <c r="C36" s="284"/>
      <c r="D36" s="284"/>
      <c r="E36" s="284"/>
      <c r="F36" s="284"/>
      <c r="G36" s="758" t="s">
        <v>1146</v>
      </c>
      <c r="H36" s="749"/>
      <c r="I36" s="749"/>
      <c r="J36" s="749"/>
      <c r="K36" s="749"/>
      <c r="L36" s="749"/>
      <c r="M36" s="749"/>
      <c r="N36" s="284"/>
      <c r="O36" s="284"/>
      <c r="P36" s="18"/>
      <c r="Q36" s="535"/>
      <c r="R36" s="537">
        <v>0</v>
      </c>
      <c r="S36" s="284"/>
      <c r="T36" s="284"/>
      <c r="U36" s="537">
        <v>0</v>
      </c>
      <c r="V36" s="535"/>
      <c r="W36" s="284"/>
      <c r="X36" s="284"/>
      <c r="Y36" s="488"/>
      <c r="Z36" s="284"/>
      <c r="AA36" s="18"/>
      <c r="AB36" s="18"/>
    </row>
    <row r="37" spans="2:28" ht="10.5" customHeight="1">
      <c r="B37" s="485"/>
      <c r="C37" s="284"/>
      <c r="D37" s="284"/>
      <c r="E37" s="284"/>
      <c r="F37" s="284"/>
      <c r="G37" s="758" t="s">
        <v>1147</v>
      </c>
      <c r="H37" s="749"/>
      <c r="I37" s="749"/>
      <c r="J37" s="749"/>
      <c r="K37" s="749"/>
      <c r="L37" s="749"/>
      <c r="M37" s="749"/>
      <c r="N37" s="284"/>
      <c r="O37" s="284"/>
      <c r="P37" s="18"/>
      <c r="Q37" s="535"/>
      <c r="R37" s="537">
        <v>0</v>
      </c>
      <c r="S37" s="284"/>
      <c r="T37" s="284"/>
      <c r="U37" s="537">
        <v>0</v>
      </c>
      <c r="V37" s="535"/>
      <c r="W37" s="284"/>
      <c r="X37" s="284"/>
      <c r="Y37" s="488"/>
      <c r="Z37" s="284"/>
      <c r="AA37" s="18"/>
      <c r="AB37" s="18"/>
    </row>
    <row r="38" spans="2:28" ht="10.5" customHeight="1">
      <c r="B38" s="485"/>
      <c r="C38" s="284"/>
      <c r="D38" s="284"/>
      <c r="E38" s="284"/>
      <c r="F38" s="284"/>
      <c r="G38" s="758" t="s">
        <v>1148</v>
      </c>
      <c r="H38" s="749"/>
      <c r="I38" s="749"/>
      <c r="J38" s="749"/>
      <c r="K38" s="749"/>
      <c r="L38" s="749"/>
      <c r="M38" s="749"/>
      <c r="N38" s="284"/>
      <c r="O38" s="284"/>
      <c r="P38" s="18"/>
      <c r="Q38" s="535"/>
      <c r="R38" s="537">
        <v>0</v>
      </c>
      <c r="S38" s="284"/>
      <c r="T38" s="284"/>
      <c r="U38" s="537">
        <v>0</v>
      </c>
      <c r="V38" s="535"/>
      <c r="W38" s="284"/>
      <c r="X38" s="284"/>
      <c r="Y38" s="488"/>
      <c r="Z38" s="284"/>
      <c r="AA38" s="18"/>
      <c r="AB38" s="18"/>
    </row>
    <row r="39" spans="2:28" ht="10.5" customHeight="1">
      <c r="B39" s="485"/>
      <c r="C39" s="284"/>
      <c r="D39" s="284"/>
      <c r="E39" s="284"/>
      <c r="F39" s="284"/>
      <c r="G39" s="758" t="s">
        <v>1149</v>
      </c>
      <c r="H39" s="749"/>
      <c r="I39" s="749"/>
      <c r="J39" s="749"/>
      <c r="K39" s="749"/>
      <c r="L39" s="749"/>
      <c r="M39" s="749"/>
      <c r="N39" s="284"/>
      <c r="O39" s="284"/>
      <c r="P39" s="18"/>
      <c r="Q39" s="535"/>
      <c r="R39" s="537">
        <v>0</v>
      </c>
      <c r="S39" s="284"/>
      <c r="T39" s="284"/>
      <c r="U39" s="537">
        <v>0</v>
      </c>
      <c r="V39" s="535"/>
      <c r="W39" s="284"/>
      <c r="X39" s="284"/>
      <c r="Y39" s="488"/>
      <c r="Z39" s="284"/>
      <c r="AA39" s="18"/>
      <c r="AB39" s="18"/>
    </row>
    <row r="40" spans="2:28" ht="10.5" customHeight="1">
      <c r="B40" s="485"/>
      <c r="C40" s="284"/>
      <c r="D40" s="284"/>
      <c r="E40" s="284"/>
      <c r="F40" s="284"/>
      <c r="G40" s="758" t="s">
        <v>1151</v>
      </c>
      <c r="H40" s="749"/>
      <c r="I40" s="749"/>
      <c r="J40" s="749"/>
      <c r="K40" s="749"/>
      <c r="L40" s="749"/>
      <c r="M40" s="749"/>
      <c r="N40" s="284"/>
      <c r="O40" s="284"/>
      <c r="P40" s="18"/>
      <c r="Q40" s="535"/>
      <c r="R40" s="537">
        <v>0</v>
      </c>
      <c r="S40" s="284"/>
      <c r="T40" s="284"/>
      <c r="U40" s="537">
        <v>0</v>
      </c>
      <c r="V40" s="535"/>
      <c r="W40" s="284"/>
      <c r="X40" s="284"/>
      <c r="Y40" s="488"/>
      <c r="Z40" s="284"/>
      <c r="AA40" s="18"/>
      <c r="AB40" s="18"/>
    </row>
    <row r="41" spans="2:28" ht="10.5" customHeight="1">
      <c r="B41" s="485"/>
      <c r="C41" s="284"/>
      <c r="D41" s="284"/>
      <c r="E41" s="284"/>
      <c r="F41" s="284"/>
      <c r="G41" s="758" t="s">
        <v>1152</v>
      </c>
      <c r="H41" s="749"/>
      <c r="I41" s="749"/>
      <c r="J41" s="749"/>
      <c r="K41" s="749"/>
      <c r="L41" s="749"/>
      <c r="M41" s="749"/>
      <c r="N41" s="284"/>
      <c r="O41" s="284"/>
      <c r="P41" s="18"/>
      <c r="Q41" s="535"/>
      <c r="R41" s="537">
        <v>0</v>
      </c>
      <c r="S41" s="284"/>
      <c r="T41" s="284"/>
      <c r="U41" s="537">
        <v>0</v>
      </c>
      <c r="V41" s="535"/>
      <c r="W41" s="284"/>
      <c r="X41" s="284"/>
      <c r="Y41" s="488"/>
      <c r="Z41" s="284"/>
      <c r="AA41" s="18"/>
      <c r="AB41" s="18"/>
    </row>
    <row r="42" spans="2:28" ht="10.5" customHeight="1">
      <c r="B42" s="485"/>
      <c r="C42" s="284"/>
      <c r="D42" s="284"/>
      <c r="E42" s="284"/>
      <c r="F42" s="284"/>
      <c r="G42" s="758" t="s">
        <v>1153</v>
      </c>
      <c r="H42" s="749"/>
      <c r="I42" s="749"/>
      <c r="J42" s="749"/>
      <c r="K42" s="749"/>
      <c r="L42" s="749"/>
      <c r="M42" s="749"/>
      <c r="N42" s="284"/>
      <c r="O42" s="284"/>
      <c r="P42" s="18"/>
      <c r="Q42" s="535"/>
      <c r="R42" s="537">
        <v>0</v>
      </c>
      <c r="S42" s="284"/>
      <c r="T42" s="284"/>
      <c r="U42" s="537">
        <v>0</v>
      </c>
      <c r="V42" s="535"/>
      <c r="W42" s="284"/>
      <c r="X42" s="284"/>
      <c r="Y42" s="488"/>
      <c r="Z42" s="284"/>
      <c r="AA42" s="18"/>
      <c r="AB42" s="18"/>
    </row>
    <row r="43" spans="2:28" ht="10.5" customHeight="1">
      <c r="B43" s="485"/>
      <c r="C43" s="284"/>
      <c r="D43" s="284"/>
      <c r="E43" s="284"/>
      <c r="F43" s="284"/>
      <c r="G43" s="758" t="s">
        <v>1298</v>
      </c>
      <c r="H43" s="749"/>
      <c r="I43" s="749"/>
      <c r="J43" s="749"/>
      <c r="K43" s="749"/>
      <c r="L43" s="749"/>
      <c r="M43" s="749"/>
      <c r="N43" s="284"/>
      <c r="O43" s="284"/>
      <c r="P43" s="18"/>
      <c r="Q43" s="535"/>
      <c r="R43" s="537">
        <v>0</v>
      </c>
      <c r="S43" s="284"/>
      <c r="T43" s="284"/>
      <c r="U43" s="537">
        <v>0</v>
      </c>
      <c r="V43" s="535"/>
      <c r="W43" s="284"/>
      <c r="X43" s="284"/>
      <c r="Y43" s="488"/>
      <c r="Z43" s="284"/>
      <c r="AA43" s="18"/>
      <c r="AB43" s="18"/>
    </row>
    <row r="44" spans="2:28" ht="10.5" customHeight="1">
      <c r="B44" s="485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488"/>
      <c r="Z44" s="284"/>
      <c r="AA44" s="18"/>
      <c r="AB44" s="18"/>
    </row>
    <row r="45" spans="2:28" ht="10.5" customHeight="1">
      <c r="B45" s="485"/>
      <c r="C45" s="284"/>
      <c r="D45" s="284"/>
      <c r="E45" s="815" t="s">
        <v>1299</v>
      </c>
      <c r="F45" s="749"/>
      <c r="G45" s="749"/>
      <c r="H45" s="749"/>
      <c r="I45" s="749"/>
      <c r="J45" s="749"/>
      <c r="K45" s="749"/>
      <c r="L45" s="749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488"/>
      <c r="Z45" s="284"/>
      <c r="AA45" s="18"/>
      <c r="AB45" s="18"/>
    </row>
    <row r="46" spans="2:28" ht="10.5" customHeight="1">
      <c r="B46" s="485"/>
      <c r="C46" s="284"/>
      <c r="D46" s="284"/>
      <c r="E46" s="749"/>
      <c r="F46" s="756"/>
      <c r="G46" s="756"/>
      <c r="H46" s="756"/>
      <c r="I46" s="756"/>
      <c r="J46" s="756"/>
      <c r="K46" s="756"/>
      <c r="L46" s="749"/>
      <c r="M46" s="284"/>
      <c r="N46" s="284"/>
      <c r="O46" s="284"/>
      <c r="P46" s="810">
        <v>56269636.329999924</v>
      </c>
      <c r="Q46" s="762"/>
      <c r="R46" s="762"/>
      <c r="S46" s="544"/>
      <c r="T46" s="544"/>
      <c r="U46" s="822">
        <v>31501278.129999995</v>
      </c>
      <c r="V46" s="823"/>
      <c r="W46" s="284"/>
      <c r="X46" s="284"/>
      <c r="Y46" s="488"/>
      <c r="Z46" s="284"/>
      <c r="AA46" s="18"/>
      <c r="AB46" s="18"/>
    </row>
    <row r="47" spans="2:28" ht="10.5" customHeight="1">
      <c r="B47" s="485"/>
      <c r="C47" s="284"/>
      <c r="D47" s="284"/>
      <c r="E47" s="749"/>
      <c r="F47" s="749"/>
      <c r="G47" s="749"/>
      <c r="H47" s="749"/>
      <c r="I47" s="749"/>
      <c r="J47" s="749"/>
      <c r="K47" s="749"/>
      <c r="L47" s="749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488"/>
      <c r="Z47" s="284"/>
      <c r="AA47" s="18"/>
      <c r="AB47" s="18"/>
    </row>
    <row r="48" spans="2:28" ht="10.5" customHeight="1">
      <c r="B48" s="485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488"/>
      <c r="Z48" s="284"/>
      <c r="AA48" s="18"/>
      <c r="AB48" s="18"/>
    </row>
    <row r="49" spans="2:28" ht="10.5" customHeight="1">
      <c r="B49" s="485"/>
      <c r="C49" s="284"/>
      <c r="D49" s="284"/>
      <c r="E49" s="815" t="s">
        <v>1300</v>
      </c>
      <c r="F49" s="749"/>
      <c r="G49" s="749"/>
      <c r="H49" s="749"/>
      <c r="I49" s="749"/>
      <c r="J49" s="749"/>
      <c r="K49" s="749"/>
      <c r="L49" s="749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488"/>
      <c r="Z49" s="284"/>
      <c r="AA49" s="18"/>
      <c r="AB49" s="18"/>
    </row>
    <row r="50" spans="2:28" ht="10.5" customHeight="1">
      <c r="B50" s="485"/>
      <c r="C50" s="284"/>
      <c r="D50" s="284"/>
      <c r="E50" s="284"/>
      <c r="F50" s="821" t="s">
        <v>1294</v>
      </c>
      <c r="G50" s="749"/>
      <c r="H50" s="749"/>
      <c r="I50" s="749"/>
      <c r="J50" s="749"/>
      <c r="K50" s="749"/>
      <c r="L50" s="284"/>
      <c r="M50" s="284"/>
      <c r="N50" s="284"/>
      <c r="O50" s="284"/>
      <c r="P50" s="545"/>
      <c r="Q50" s="545"/>
      <c r="R50" s="540">
        <v>0</v>
      </c>
      <c r="S50" s="545"/>
      <c r="T50" s="545"/>
      <c r="U50" s="540">
        <v>0</v>
      </c>
      <c r="V50" s="545"/>
      <c r="W50" s="284"/>
      <c r="X50" s="284"/>
      <c r="Y50" s="488"/>
      <c r="Z50" s="284"/>
      <c r="AA50" s="18"/>
      <c r="AB50" s="18"/>
    </row>
    <row r="51" spans="2:28" ht="9" customHeight="1">
      <c r="B51" s="485"/>
      <c r="C51" s="284"/>
      <c r="D51" s="284"/>
      <c r="E51" s="284"/>
      <c r="F51" s="284"/>
      <c r="G51" s="758" t="s">
        <v>1202</v>
      </c>
      <c r="H51" s="749"/>
      <c r="I51" s="749"/>
      <c r="J51" s="749"/>
      <c r="K51" s="749"/>
      <c r="L51" s="749"/>
      <c r="M51" s="749"/>
      <c r="N51" s="284"/>
      <c r="O51" s="284"/>
      <c r="P51" s="818">
        <v>0</v>
      </c>
      <c r="Q51" s="819"/>
      <c r="R51" s="819"/>
      <c r="S51" s="545"/>
      <c r="T51" s="545"/>
      <c r="U51" s="818">
        <v>0</v>
      </c>
      <c r="V51" s="819"/>
      <c r="W51" s="284"/>
      <c r="X51" s="284"/>
      <c r="Y51" s="488"/>
      <c r="Z51" s="284"/>
      <c r="AA51" s="18"/>
      <c r="AB51" s="18"/>
    </row>
    <row r="52" spans="2:28" ht="9" customHeight="1">
      <c r="B52" s="485"/>
      <c r="C52" s="284"/>
      <c r="D52" s="284"/>
      <c r="E52" s="284"/>
      <c r="F52" s="284"/>
      <c r="G52" s="758" t="s">
        <v>1204</v>
      </c>
      <c r="H52" s="749"/>
      <c r="I52" s="749"/>
      <c r="J52" s="749"/>
      <c r="K52" s="749"/>
      <c r="L52" s="749"/>
      <c r="M52" s="749"/>
      <c r="N52" s="284"/>
      <c r="O52" s="284"/>
      <c r="P52" s="818">
        <v>0</v>
      </c>
      <c r="Q52" s="819"/>
      <c r="R52" s="819"/>
      <c r="S52" s="545"/>
      <c r="T52" s="545"/>
      <c r="U52" s="818">
        <v>0</v>
      </c>
      <c r="V52" s="819"/>
      <c r="W52" s="284"/>
      <c r="X52" s="284"/>
      <c r="Y52" s="488"/>
      <c r="Z52" s="284"/>
      <c r="AA52" s="18"/>
      <c r="AB52" s="18"/>
    </row>
    <row r="53" spans="2:28" ht="9" customHeight="1">
      <c r="B53" s="485"/>
      <c r="C53" s="284"/>
      <c r="D53" s="284"/>
      <c r="E53" s="284"/>
      <c r="F53" s="284"/>
      <c r="G53" s="758" t="s">
        <v>1301</v>
      </c>
      <c r="H53" s="749"/>
      <c r="I53" s="749"/>
      <c r="J53" s="749"/>
      <c r="K53" s="749"/>
      <c r="L53" s="749"/>
      <c r="M53" s="749"/>
      <c r="N53" s="284"/>
      <c r="O53" s="284"/>
      <c r="P53" s="818">
        <v>0</v>
      </c>
      <c r="Q53" s="819"/>
      <c r="R53" s="819"/>
      <c r="S53" s="545"/>
      <c r="T53" s="545"/>
      <c r="U53" s="818"/>
      <c r="V53" s="819"/>
      <c r="W53" s="284"/>
      <c r="X53" s="284"/>
      <c r="Y53" s="488"/>
      <c r="Z53" s="284"/>
      <c r="AA53" s="18"/>
      <c r="AB53" s="18"/>
    </row>
    <row r="54" spans="2:28" ht="10.5" customHeight="1">
      <c r="B54" s="485"/>
      <c r="C54" s="284"/>
      <c r="D54" s="284"/>
      <c r="E54" s="284"/>
      <c r="F54" s="821" t="s">
        <v>1297</v>
      </c>
      <c r="G54" s="749"/>
      <c r="H54" s="749"/>
      <c r="I54" s="749"/>
      <c r="J54" s="749"/>
      <c r="K54" s="749"/>
      <c r="L54" s="749"/>
      <c r="M54" s="284"/>
      <c r="N54" s="284"/>
      <c r="O54" s="284"/>
      <c r="P54" s="545"/>
      <c r="Q54" s="545"/>
      <c r="R54" s="540">
        <v>0</v>
      </c>
      <c r="S54" s="545"/>
      <c r="T54" s="545"/>
      <c r="U54" s="540">
        <v>0</v>
      </c>
      <c r="V54" s="545"/>
      <c r="W54" s="284"/>
      <c r="X54" s="284"/>
      <c r="Y54" s="488"/>
      <c r="Z54" s="284"/>
      <c r="AA54" s="18"/>
      <c r="AB54" s="18"/>
    </row>
    <row r="55" spans="2:28" ht="9" customHeight="1">
      <c r="B55" s="485"/>
      <c r="C55" s="284"/>
      <c r="D55" s="284"/>
      <c r="E55" s="284"/>
      <c r="F55" s="284"/>
      <c r="G55" s="758" t="s">
        <v>1202</v>
      </c>
      <c r="H55" s="749"/>
      <c r="I55" s="749"/>
      <c r="J55" s="749"/>
      <c r="K55" s="749"/>
      <c r="L55" s="749"/>
      <c r="M55" s="749"/>
      <c r="N55" s="284"/>
      <c r="O55" s="284"/>
      <c r="P55" s="818">
        <v>0</v>
      </c>
      <c r="Q55" s="819"/>
      <c r="R55" s="819"/>
      <c r="S55" s="545"/>
      <c r="T55" s="545"/>
      <c r="U55" s="818">
        <v>0</v>
      </c>
      <c r="V55" s="819"/>
      <c r="W55" s="284"/>
      <c r="X55" s="284"/>
      <c r="Y55" s="488"/>
      <c r="Z55" s="284"/>
      <c r="AA55" s="18"/>
      <c r="AB55" s="18"/>
    </row>
    <row r="56" spans="2:28" ht="9" customHeight="1">
      <c r="B56" s="485"/>
      <c r="C56" s="284"/>
      <c r="D56" s="284"/>
      <c r="E56" s="284"/>
      <c r="F56" s="284"/>
      <c r="G56" s="758" t="s">
        <v>1204</v>
      </c>
      <c r="H56" s="749"/>
      <c r="I56" s="749"/>
      <c r="J56" s="749"/>
      <c r="K56" s="749"/>
      <c r="L56" s="749"/>
      <c r="M56" s="749"/>
      <c r="N56" s="284"/>
      <c r="O56" s="284"/>
      <c r="P56" s="818">
        <v>0</v>
      </c>
      <c r="Q56" s="819"/>
      <c r="R56" s="819"/>
      <c r="S56" s="545"/>
      <c r="T56" s="545"/>
      <c r="U56" s="818">
        <v>0</v>
      </c>
      <c r="V56" s="819"/>
      <c r="W56" s="284"/>
      <c r="X56" s="284"/>
      <c r="Y56" s="488"/>
      <c r="Z56" s="284"/>
      <c r="AA56" s="18"/>
      <c r="AB56" s="18"/>
    </row>
    <row r="57" spans="2:28" ht="9" customHeight="1">
      <c r="B57" s="485"/>
      <c r="C57" s="284"/>
      <c r="D57" s="284"/>
      <c r="E57" s="284"/>
      <c r="F57" s="284"/>
      <c r="G57" s="758" t="s">
        <v>1302</v>
      </c>
      <c r="H57" s="749"/>
      <c r="I57" s="749"/>
      <c r="J57" s="749"/>
      <c r="K57" s="749"/>
      <c r="L57" s="749"/>
      <c r="M57" s="749"/>
      <c r="N57" s="284"/>
      <c r="O57" s="284"/>
      <c r="P57" s="818">
        <v>0</v>
      </c>
      <c r="Q57" s="819"/>
      <c r="R57" s="819"/>
      <c r="S57" s="545"/>
      <c r="T57" s="545"/>
      <c r="U57" s="818"/>
      <c r="V57" s="819"/>
      <c r="W57" s="284"/>
      <c r="X57" s="284"/>
      <c r="Y57" s="488"/>
      <c r="Z57" s="284"/>
      <c r="AA57" s="18"/>
      <c r="AB57" s="18"/>
    </row>
    <row r="58" spans="2:28" ht="3.75" customHeight="1">
      <c r="B58" s="485"/>
      <c r="C58" s="284"/>
      <c r="D58" s="284"/>
      <c r="E58" s="815" t="s">
        <v>1303</v>
      </c>
      <c r="F58" s="749"/>
      <c r="G58" s="749"/>
      <c r="H58" s="749"/>
      <c r="I58" s="749"/>
      <c r="J58" s="749"/>
      <c r="K58" s="749"/>
      <c r="L58" s="749"/>
      <c r="M58" s="284"/>
      <c r="N58" s="284"/>
      <c r="O58" s="284"/>
      <c r="P58" s="545"/>
      <c r="Q58" s="545"/>
      <c r="R58" s="545"/>
      <c r="S58" s="545"/>
      <c r="T58" s="545"/>
      <c r="U58" s="545"/>
      <c r="V58" s="545">
        <v>0</v>
      </c>
      <c r="W58" s="284"/>
      <c r="X58" s="284"/>
      <c r="Y58" s="488"/>
      <c r="Z58" s="284"/>
      <c r="AA58" s="18"/>
      <c r="AB58" s="18"/>
    </row>
    <row r="59" spans="2:28" ht="9" customHeight="1">
      <c r="B59" s="485"/>
      <c r="C59" s="284"/>
      <c r="D59" s="284"/>
      <c r="E59" s="749"/>
      <c r="F59" s="749"/>
      <c r="G59" s="749"/>
      <c r="H59" s="749"/>
      <c r="I59" s="749"/>
      <c r="J59" s="749"/>
      <c r="K59" s="749"/>
      <c r="L59" s="749"/>
      <c r="M59" s="284"/>
      <c r="N59" s="284"/>
      <c r="O59" s="284"/>
      <c r="P59" s="810">
        <v>0</v>
      </c>
      <c r="Q59" s="819"/>
      <c r="R59" s="819"/>
      <c r="S59" s="545"/>
      <c r="T59" s="545"/>
      <c r="U59" s="810">
        <v>0</v>
      </c>
      <c r="V59" s="819"/>
      <c r="W59" s="284"/>
      <c r="X59" s="284"/>
      <c r="Y59" s="488"/>
      <c r="Z59" s="284"/>
      <c r="AA59" s="18"/>
      <c r="AB59" s="18"/>
    </row>
    <row r="60" spans="2:28" ht="3" customHeight="1">
      <c r="B60" s="485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545"/>
      <c r="Q60" s="545"/>
      <c r="R60" s="545"/>
      <c r="S60" s="545"/>
      <c r="T60" s="545"/>
      <c r="U60" s="545"/>
      <c r="V60" s="545"/>
      <c r="W60" s="284"/>
      <c r="X60" s="284"/>
      <c r="Y60" s="488"/>
      <c r="Z60" s="284"/>
      <c r="AA60" s="18"/>
      <c r="AB60" s="18"/>
    </row>
    <row r="61" spans="2:28" ht="16.5" customHeight="1">
      <c r="B61" s="485"/>
      <c r="C61" s="284"/>
      <c r="D61" s="284"/>
      <c r="E61" s="815" t="s">
        <v>1304</v>
      </c>
      <c r="F61" s="749"/>
      <c r="G61" s="749"/>
      <c r="H61" s="749"/>
      <c r="I61" s="749"/>
      <c r="J61" s="749"/>
      <c r="K61" s="749"/>
      <c r="L61" s="749"/>
      <c r="M61" s="284"/>
      <c r="N61" s="284"/>
      <c r="O61" s="284"/>
      <c r="P61" s="545"/>
      <c r="Q61" s="545"/>
      <c r="R61" s="545"/>
      <c r="S61" s="545"/>
      <c r="T61" s="545"/>
      <c r="U61" s="545"/>
      <c r="V61" s="545"/>
      <c r="W61" s="284"/>
      <c r="X61" s="284"/>
      <c r="Y61" s="488"/>
      <c r="Z61" s="284"/>
      <c r="AA61" s="18"/>
      <c r="AB61" s="18"/>
    </row>
    <row r="62" spans="2:28" ht="10.5" customHeight="1">
      <c r="B62" s="485"/>
      <c r="C62" s="284"/>
      <c r="D62" s="284"/>
      <c r="E62" s="284"/>
      <c r="F62" s="821" t="s">
        <v>1294</v>
      </c>
      <c r="G62" s="749"/>
      <c r="H62" s="749"/>
      <c r="I62" s="749"/>
      <c r="J62" s="749"/>
      <c r="K62" s="749"/>
      <c r="L62" s="284"/>
      <c r="M62" s="284"/>
      <c r="N62" s="284"/>
      <c r="O62" s="284"/>
      <c r="P62" s="545"/>
      <c r="Q62" s="545"/>
      <c r="R62" s="540">
        <v>2482348</v>
      </c>
      <c r="S62" s="545"/>
      <c r="T62" s="545"/>
      <c r="U62" s="540">
        <v>24340491</v>
      </c>
      <c r="V62" s="540"/>
      <c r="W62" s="284"/>
      <c r="X62" s="284"/>
      <c r="Y62" s="488"/>
      <c r="Z62" s="284"/>
      <c r="AA62" s="18"/>
      <c r="AB62" s="18"/>
    </row>
    <row r="63" spans="2:28" ht="9" customHeight="1">
      <c r="B63" s="485"/>
      <c r="C63" s="284"/>
      <c r="D63" s="284"/>
      <c r="E63" s="284"/>
      <c r="F63" s="284"/>
      <c r="G63" s="758" t="s">
        <v>1305</v>
      </c>
      <c r="H63" s="749"/>
      <c r="I63" s="749"/>
      <c r="J63" s="749"/>
      <c r="K63" s="749"/>
      <c r="L63" s="749"/>
      <c r="M63" s="749"/>
      <c r="N63" s="284"/>
      <c r="O63" s="284"/>
      <c r="P63" s="818">
        <v>0</v>
      </c>
      <c r="Q63" s="819"/>
      <c r="R63" s="819"/>
      <c r="S63" s="545"/>
      <c r="T63" s="545"/>
      <c r="U63" s="818">
        <v>0</v>
      </c>
      <c r="V63" s="819"/>
      <c r="W63" s="284"/>
      <c r="X63" s="284"/>
      <c r="Y63" s="488"/>
      <c r="Z63" s="284"/>
      <c r="AA63" s="18"/>
      <c r="AB63" s="18"/>
    </row>
    <row r="64" spans="2:28" ht="9" customHeight="1">
      <c r="B64" s="485"/>
      <c r="C64" s="284"/>
      <c r="D64" s="284"/>
      <c r="E64" s="284"/>
      <c r="F64" s="284"/>
      <c r="G64" s="284"/>
      <c r="H64" s="758" t="s">
        <v>1306</v>
      </c>
      <c r="I64" s="749"/>
      <c r="J64" s="749"/>
      <c r="K64" s="749"/>
      <c r="L64" s="749"/>
      <c r="M64" s="749"/>
      <c r="N64" s="284"/>
      <c r="O64" s="284"/>
      <c r="P64" s="813">
        <v>0</v>
      </c>
      <c r="Q64" s="749"/>
      <c r="R64" s="749"/>
      <c r="S64" s="284"/>
      <c r="T64" s="284"/>
      <c r="U64" s="813">
        <v>0</v>
      </c>
      <c r="V64" s="749"/>
      <c r="W64" s="284"/>
      <c r="X64" s="284"/>
      <c r="Y64" s="488"/>
      <c r="Z64" s="284"/>
      <c r="AA64" s="18"/>
      <c r="AB64" s="18"/>
    </row>
    <row r="65" spans="2:28" ht="9" customHeight="1">
      <c r="B65" s="485"/>
      <c r="C65" s="284"/>
      <c r="D65" s="284"/>
      <c r="E65" s="284"/>
      <c r="F65" s="284"/>
      <c r="G65" s="284"/>
      <c r="H65" s="758" t="s">
        <v>1307</v>
      </c>
      <c r="I65" s="749"/>
      <c r="J65" s="749"/>
      <c r="K65" s="749"/>
      <c r="L65" s="749"/>
      <c r="M65" s="749"/>
      <c r="N65" s="284"/>
      <c r="O65" s="284"/>
      <c r="P65" s="820">
        <v>2482348</v>
      </c>
      <c r="Q65" s="752"/>
      <c r="R65" s="752"/>
      <c r="S65" s="284"/>
      <c r="T65" s="284"/>
      <c r="U65" s="820">
        <v>24340491</v>
      </c>
      <c r="V65" s="752"/>
      <c r="W65" s="284"/>
      <c r="X65" s="284"/>
      <c r="Y65" s="488"/>
      <c r="Z65" s="284"/>
      <c r="AA65" s="18"/>
      <c r="AB65" s="18"/>
    </row>
    <row r="66" spans="2:28" ht="9" customHeight="1">
      <c r="B66" s="485"/>
      <c r="C66" s="284"/>
      <c r="D66" s="284"/>
      <c r="E66" s="284"/>
      <c r="F66" s="284"/>
      <c r="G66" s="758" t="s">
        <v>1308</v>
      </c>
      <c r="H66" s="749"/>
      <c r="I66" s="749"/>
      <c r="J66" s="749"/>
      <c r="K66" s="749"/>
      <c r="L66" s="749"/>
      <c r="M66" s="749"/>
      <c r="N66" s="284"/>
      <c r="O66" s="284"/>
      <c r="P66" s="818">
        <v>0</v>
      </c>
      <c r="Q66" s="762"/>
      <c r="R66" s="762"/>
      <c r="S66" s="284"/>
      <c r="T66" s="284"/>
      <c r="U66" s="818">
        <v>0</v>
      </c>
      <c r="V66" s="762"/>
      <c r="W66" s="284"/>
      <c r="X66" s="284"/>
      <c r="Y66" s="488"/>
      <c r="Z66" s="284"/>
      <c r="AA66" s="18"/>
      <c r="AB66" s="18"/>
    </row>
    <row r="67" spans="2:28" ht="10.5" customHeight="1">
      <c r="B67" s="485"/>
      <c r="C67" s="284"/>
      <c r="D67" s="284"/>
      <c r="E67" s="284"/>
      <c r="F67" s="821" t="s">
        <v>1297</v>
      </c>
      <c r="G67" s="749"/>
      <c r="H67" s="749"/>
      <c r="I67" s="749"/>
      <c r="J67" s="749"/>
      <c r="K67" s="749"/>
      <c r="L67" s="749"/>
      <c r="M67" s="284"/>
      <c r="N67" s="284"/>
      <c r="O67" s="284"/>
      <c r="P67" s="284"/>
      <c r="Q67" s="284"/>
      <c r="R67" s="540">
        <v>0</v>
      </c>
      <c r="S67" s="540"/>
      <c r="T67" s="540"/>
      <c r="U67" s="540">
        <v>0</v>
      </c>
      <c r="V67" s="501"/>
      <c r="W67" s="284"/>
      <c r="X67" s="284"/>
      <c r="Y67" s="488"/>
      <c r="Z67" s="284"/>
      <c r="AA67" s="18"/>
      <c r="AB67" s="18"/>
    </row>
    <row r="68" spans="2:28" ht="9" customHeight="1">
      <c r="B68" s="485"/>
      <c r="C68" s="284"/>
      <c r="D68" s="284"/>
      <c r="E68" s="284"/>
      <c r="F68" s="284"/>
      <c r="G68" s="758" t="s">
        <v>1309</v>
      </c>
      <c r="H68" s="749"/>
      <c r="I68" s="749"/>
      <c r="J68" s="749"/>
      <c r="K68" s="749"/>
      <c r="L68" s="749"/>
      <c r="M68" s="749"/>
      <c r="N68" s="284"/>
      <c r="O68" s="535"/>
      <c r="P68" s="18"/>
      <c r="Q68" s="535"/>
      <c r="R68" s="546">
        <v>0</v>
      </c>
      <c r="S68" s="547"/>
      <c r="T68" s="547"/>
      <c r="U68" s="813">
        <v>0</v>
      </c>
      <c r="V68" s="749"/>
      <c r="W68" s="284"/>
      <c r="X68" s="284"/>
      <c r="Y68" s="488"/>
      <c r="Z68" s="284"/>
      <c r="AA68" s="18"/>
      <c r="AB68" s="18"/>
    </row>
    <row r="69" spans="2:28" ht="9" customHeight="1">
      <c r="B69" s="485"/>
      <c r="C69" s="284"/>
      <c r="D69" s="284"/>
      <c r="E69" s="284"/>
      <c r="F69" s="284"/>
      <c r="G69" s="284"/>
      <c r="H69" s="758" t="s">
        <v>1306</v>
      </c>
      <c r="I69" s="749"/>
      <c r="J69" s="749"/>
      <c r="K69" s="749"/>
      <c r="L69" s="749"/>
      <c r="M69" s="749"/>
      <c r="N69" s="284"/>
      <c r="O69" s="284"/>
      <c r="P69" s="18"/>
      <c r="Q69" s="535"/>
      <c r="R69" s="546">
        <v>0</v>
      </c>
      <c r="S69" s="547"/>
      <c r="T69" s="547"/>
      <c r="U69" s="813">
        <v>0</v>
      </c>
      <c r="V69" s="749"/>
      <c r="W69" s="284"/>
      <c r="X69" s="284"/>
      <c r="Y69" s="488"/>
      <c r="Z69" s="284"/>
      <c r="AA69" s="18"/>
      <c r="AB69" s="18"/>
    </row>
    <row r="70" spans="2:28" ht="9" customHeight="1">
      <c r="B70" s="485"/>
      <c r="C70" s="284"/>
      <c r="D70" s="284"/>
      <c r="E70" s="284"/>
      <c r="F70" s="284"/>
      <c r="G70" s="284"/>
      <c r="H70" s="758" t="s">
        <v>1307</v>
      </c>
      <c r="I70" s="749"/>
      <c r="J70" s="749"/>
      <c r="K70" s="749"/>
      <c r="L70" s="749"/>
      <c r="M70" s="749"/>
      <c r="N70" s="284"/>
      <c r="O70" s="284"/>
      <c r="P70" s="18"/>
      <c r="Q70" s="535"/>
      <c r="R70" s="546">
        <v>0</v>
      </c>
      <c r="S70" s="547"/>
      <c r="T70" s="547"/>
      <c r="U70" s="813"/>
      <c r="V70" s="749"/>
      <c r="W70" s="284"/>
      <c r="X70" s="284"/>
      <c r="Y70" s="488"/>
      <c r="Z70" s="284"/>
      <c r="AA70" s="18"/>
      <c r="AB70" s="18"/>
    </row>
    <row r="71" spans="2:28" ht="9" customHeight="1">
      <c r="B71" s="485"/>
      <c r="C71" s="284"/>
      <c r="D71" s="284"/>
      <c r="E71" s="284"/>
      <c r="F71" s="284"/>
      <c r="G71" s="758" t="s">
        <v>1310</v>
      </c>
      <c r="H71" s="749"/>
      <c r="I71" s="749"/>
      <c r="J71" s="749"/>
      <c r="K71" s="749"/>
      <c r="L71" s="749"/>
      <c r="M71" s="749"/>
      <c r="N71" s="284"/>
      <c r="O71" s="18"/>
      <c r="P71" s="212"/>
      <c r="Q71" s="543"/>
      <c r="R71" s="816">
        <v>0</v>
      </c>
      <c r="S71" s="817"/>
      <c r="T71" s="817"/>
      <c r="U71" s="814">
        <v>0</v>
      </c>
      <c r="V71" s="752"/>
      <c r="W71" s="284"/>
      <c r="X71" s="284"/>
      <c r="Y71" s="488"/>
      <c r="Z71" s="284"/>
      <c r="AA71" s="18"/>
      <c r="AB71" s="18"/>
    </row>
    <row r="72" spans="2:28" ht="4.5" customHeight="1">
      <c r="B72" s="485"/>
      <c r="C72" s="284"/>
      <c r="D72" s="284"/>
      <c r="E72" s="815" t="s">
        <v>1311</v>
      </c>
      <c r="F72" s="749"/>
      <c r="G72" s="749"/>
      <c r="H72" s="749"/>
      <c r="I72" s="749"/>
      <c r="J72" s="749"/>
      <c r="K72" s="749"/>
      <c r="L72" s="749"/>
      <c r="M72" s="284"/>
      <c r="N72" s="284"/>
      <c r="O72" s="284"/>
      <c r="P72" s="544"/>
      <c r="Q72" s="544"/>
      <c r="R72" s="544"/>
      <c r="S72" s="544"/>
      <c r="T72" s="544"/>
      <c r="U72" s="284"/>
      <c r="V72" s="284"/>
      <c r="W72" s="284"/>
      <c r="X72" s="284"/>
      <c r="Y72" s="488"/>
      <c r="Z72" s="284"/>
      <c r="AA72" s="18"/>
      <c r="AB72" s="18"/>
    </row>
    <row r="73" spans="2:28" ht="9" customHeight="1">
      <c r="B73" s="485"/>
      <c r="C73" s="284"/>
      <c r="D73" s="284"/>
      <c r="E73" s="749"/>
      <c r="F73" s="749"/>
      <c r="G73" s="749"/>
      <c r="H73" s="749"/>
      <c r="I73" s="749"/>
      <c r="J73" s="749"/>
      <c r="K73" s="749"/>
      <c r="L73" s="749"/>
      <c r="M73" s="284"/>
      <c r="N73" s="284"/>
      <c r="O73" s="284"/>
      <c r="P73" s="810">
        <v>2482348</v>
      </c>
      <c r="Q73" s="762"/>
      <c r="R73" s="762"/>
      <c r="S73" s="544"/>
      <c r="T73" s="544"/>
      <c r="U73" s="540">
        <v>24340491</v>
      </c>
      <c r="V73" s="548"/>
      <c r="W73" s="284"/>
      <c r="X73" s="284"/>
      <c r="Y73" s="488"/>
      <c r="Z73" s="284"/>
      <c r="AA73" s="18"/>
      <c r="AB73" s="18"/>
    </row>
    <row r="74" spans="2:28" ht="3.75" customHeight="1">
      <c r="B74" s="485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544"/>
      <c r="Q74" s="544"/>
      <c r="R74" s="544"/>
      <c r="S74" s="544"/>
      <c r="T74" s="544"/>
      <c r="U74" s="284"/>
      <c r="V74" s="284"/>
      <c r="W74" s="284"/>
      <c r="X74" s="284"/>
      <c r="Y74" s="488"/>
      <c r="Z74" s="284"/>
      <c r="AA74" s="18"/>
      <c r="AB74" s="18"/>
    </row>
    <row r="75" spans="2:28" ht="3" customHeight="1">
      <c r="B75" s="485"/>
      <c r="C75" s="284"/>
      <c r="D75" s="284"/>
      <c r="E75" s="815" t="s">
        <v>1312</v>
      </c>
      <c r="F75" s="749"/>
      <c r="G75" s="749"/>
      <c r="H75" s="749"/>
      <c r="I75" s="749"/>
      <c r="J75" s="749"/>
      <c r="K75" s="749"/>
      <c r="L75" s="749"/>
      <c r="M75" s="749"/>
      <c r="N75" s="749"/>
      <c r="O75" s="284"/>
      <c r="P75" s="544"/>
      <c r="Q75" s="544"/>
      <c r="R75" s="544"/>
      <c r="S75" s="544"/>
      <c r="T75" s="544"/>
      <c r="U75" s="284"/>
      <c r="V75" s="284"/>
      <c r="W75" s="284"/>
      <c r="X75" s="284"/>
      <c r="Y75" s="488"/>
      <c r="Z75" s="284"/>
      <c r="AA75" s="18"/>
      <c r="AB75" s="18"/>
    </row>
    <row r="76" spans="2:28" ht="15.75" customHeight="1">
      <c r="B76" s="485"/>
      <c r="C76" s="284"/>
      <c r="D76" s="284"/>
      <c r="E76" s="749"/>
      <c r="F76" s="756"/>
      <c r="G76" s="756"/>
      <c r="H76" s="756"/>
      <c r="I76" s="756"/>
      <c r="J76" s="756"/>
      <c r="K76" s="756"/>
      <c r="L76" s="756"/>
      <c r="M76" s="756"/>
      <c r="N76" s="749"/>
      <c r="O76" s="284"/>
      <c r="P76" s="810">
        <v>58751984.329999924</v>
      </c>
      <c r="Q76" s="762"/>
      <c r="R76" s="762"/>
      <c r="S76" s="544"/>
      <c r="T76" s="544"/>
      <c r="U76" s="810">
        <v>55841769.129999995</v>
      </c>
      <c r="V76" s="762"/>
      <c r="W76" s="284"/>
      <c r="X76" s="284"/>
      <c r="Y76" s="488"/>
      <c r="Z76" s="284"/>
      <c r="AA76" s="18"/>
      <c r="AB76" s="18"/>
    </row>
    <row r="77" spans="2:28" ht="4.5" customHeight="1">
      <c r="B77" s="485"/>
      <c r="C77" s="284"/>
      <c r="D77" s="284"/>
      <c r="E77" s="749"/>
      <c r="F77" s="749"/>
      <c r="G77" s="749"/>
      <c r="H77" s="749"/>
      <c r="I77" s="749"/>
      <c r="J77" s="749"/>
      <c r="K77" s="749"/>
      <c r="L77" s="749"/>
      <c r="M77" s="749"/>
      <c r="N77" s="749"/>
      <c r="O77" s="284"/>
      <c r="P77" s="544"/>
      <c r="Q77" s="544"/>
      <c r="R77" s="544"/>
      <c r="S77" s="544"/>
      <c r="T77" s="544"/>
      <c r="U77" s="284"/>
      <c r="V77" s="284"/>
      <c r="W77" s="284"/>
      <c r="X77" s="284"/>
      <c r="Y77" s="488"/>
      <c r="Z77" s="284"/>
      <c r="AA77" s="18"/>
      <c r="AB77" s="18"/>
    </row>
    <row r="78" spans="2:28" ht="1.5" customHeight="1">
      <c r="B78" s="485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544"/>
      <c r="Q78" s="544"/>
      <c r="R78" s="544"/>
      <c r="S78" s="544"/>
      <c r="T78" s="544"/>
      <c r="U78" s="284"/>
      <c r="V78" s="284"/>
      <c r="W78" s="284"/>
      <c r="X78" s="284"/>
      <c r="Y78" s="488"/>
      <c r="Z78" s="284"/>
      <c r="AA78" s="18"/>
      <c r="AB78" s="18"/>
    </row>
    <row r="79" spans="2:28" ht="3" customHeight="1">
      <c r="B79" s="485"/>
      <c r="C79" s="284"/>
      <c r="D79" s="284"/>
      <c r="E79" s="811" t="s">
        <v>1313</v>
      </c>
      <c r="F79" s="749"/>
      <c r="G79" s="749"/>
      <c r="H79" s="749"/>
      <c r="I79" s="749"/>
      <c r="J79" s="749"/>
      <c r="K79" s="749"/>
      <c r="L79" s="749"/>
      <c r="M79" s="749"/>
      <c r="N79" s="284"/>
      <c r="O79" s="284"/>
      <c r="P79" s="544"/>
      <c r="Q79" s="544"/>
      <c r="R79" s="544"/>
      <c r="S79" s="544"/>
      <c r="T79" s="544"/>
      <c r="U79" s="284"/>
      <c r="V79" s="284"/>
      <c r="W79" s="284"/>
      <c r="X79" s="284"/>
      <c r="Y79" s="488"/>
      <c r="Z79" s="284"/>
      <c r="AA79" s="18"/>
      <c r="AB79" s="18"/>
    </row>
    <row r="80" spans="2:28" ht="9" customHeight="1">
      <c r="B80" s="485"/>
      <c r="C80" s="284"/>
      <c r="D80" s="284"/>
      <c r="E80" s="749"/>
      <c r="F80" s="756"/>
      <c r="G80" s="756"/>
      <c r="H80" s="756"/>
      <c r="I80" s="756"/>
      <c r="J80" s="756"/>
      <c r="K80" s="756"/>
      <c r="L80" s="756"/>
      <c r="M80" s="749"/>
      <c r="N80" s="284"/>
      <c r="O80" s="284"/>
      <c r="P80" s="810">
        <v>57593146</v>
      </c>
      <c r="Q80" s="762"/>
      <c r="R80" s="762"/>
      <c r="S80" s="544"/>
      <c r="T80" s="544"/>
      <c r="U80" s="812">
        <v>45774912.560000002</v>
      </c>
      <c r="V80" s="762"/>
      <c r="W80" s="284"/>
      <c r="X80" s="284"/>
      <c r="Y80" s="488"/>
      <c r="Z80" s="284"/>
      <c r="AA80" s="18"/>
      <c r="AB80" s="18"/>
    </row>
    <row r="81" spans="2:28" ht="3" customHeight="1">
      <c r="B81" s="485"/>
      <c r="C81" s="284"/>
      <c r="D81" s="284"/>
      <c r="E81" s="749"/>
      <c r="F81" s="749"/>
      <c r="G81" s="749"/>
      <c r="H81" s="749"/>
      <c r="I81" s="749"/>
      <c r="J81" s="749"/>
      <c r="K81" s="749"/>
      <c r="L81" s="749"/>
      <c r="M81" s="749"/>
      <c r="N81" s="284"/>
      <c r="O81" s="284"/>
      <c r="P81" s="544"/>
      <c r="Q81" s="544"/>
      <c r="R81" s="544"/>
      <c r="S81" s="544"/>
      <c r="T81" s="544"/>
      <c r="U81" s="284"/>
      <c r="V81" s="284"/>
      <c r="W81" s="284"/>
      <c r="X81" s="284"/>
      <c r="Y81" s="488"/>
      <c r="Z81" s="284"/>
      <c r="AA81" s="18"/>
      <c r="AB81" s="18"/>
    </row>
    <row r="82" spans="2:28" ht="0.75" customHeight="1">
      <c r="B82" s="485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544"/>
      <c r="Q82" s="544"/>
      <c r="R82" s="544"/>
      <c r="S82" s="544"/>
      <c r="T82" s="544"/>
      <c r="U82" s="284"/>
      <c r="V82" s="284"/>
      <c r="W82" s="284"/>
      <c r="X82" s="284"/>
      <c r="Y82" s="488"/>
      <c r="Z82" s="284"/>
      <c r="AA82" s="18"/>
      <c r="AB82" s="18"/>
    </row>
    <row r="83" spans="2:28" ht="9" customHeight="1">
      <c r="B83" s="485"/>
      <c r="C83" s="284"/>
      <c r="D83" s="284"/>
      <c r="E83" s="811" t="s">
        <v>1314</v>
      </c>
      <c r="F83" s="749"/>
      <c r="G83" s="749"/>
      <c r="H83" s="749"/>
      <c r="I83" s="749"/>
      <c r="J83" s="749"/>
      <c r="K83" s="749"/>
      <c r="L83" s="749"/>
      <c r="M83" s="749"/>
      <c r="N83" s="284"/>
      <c r="O83" s="284"/>
      <c r="P83" s="810">
        <v>120314526.19</v>
      </c>
      <c r="Q83" s="762"/>
      <c r="R83" s="762"/>
      <c r="S83" s="544"/>
      <c r="T83" s="544"/>
      <c r="U83" s="810">
        <v>57593146</v>
      </c>
      <c r="V83" s="762"/>
      <c r="W83" s="284"/>
      <c r="X83" s="284"/>
      <c r="Y83" s="488"/>
      <c r="Z83" s="284"/>
      <c r="AA83" s="18"/>
      <c r="AB83" s="18"/>
    </row>
    <row r="84" spans="2:28" ht="6" customHeight="1">
      <c r="B84" s="505"/>
      <c r="C84" s="506"/>
      <c r="D84" s="506"/>
      <c r="E84" s="774"/>
      <c r="F84" s="774"/>
      <c r="G84" s="774"/>
      <c r="H84" s="774"/>
      <c r="I84" s="774"/>
      <c r="J84" s="774"/>
      <c r="K84" s="774"/>
      <c r="L84" s="774"/>
      <c r="M84" s="774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6"/>
      <c r="Y84" s="513"/>
      <c r="Z84" s="284"/>
      <c r="AA84" s="18"/>
      <c r="AB84" s="18"/>
    </row>
    <row r="85" spans="2:28" ht="10.5" customHeight="1">
      <c r="B85" s="284"/>
      <c r="C85" s="748" t="s">
        <v>1232</v>
      </c>
      <c r="D85" s="749"/>
      <c r="E85" s="749"/>
      <c r="F85" s="749"/>
      <c r="G85" s="749"/>
      <c r="H85" s="749"/>
      <c r="I85" s="749"/>
      <c r="J85" s="749"/>
      <c r="K85" s="749"/>
      <c r="L85" s="749"/>
      <c r="M85" s="749"/>
      <c r="N85" s="749"/>
      <c r="O85" s="749"/>
      <c r="P85" s="749"/>
      <c r="Q85" s="749"/>
      <c r="R85" s="749"/>
      <c r="S85" s="749"/>
      <c r="T85" s="749"/>
      <c r="U85" s="749"/>
      <c r="V85" s="749"/>
      <c r="W85" s="284"/>
      <c r="X85" s="284"/>
      <c r="Y85" s="284"/>
      <c r="Z85" s="284"/>
      <c r="AA85" s="18"/>
      <c r="AB85" s="18"/>
    </row>
    <row r="86" spans="2:28" ht="10.5" customHeight="1">
      <c r="B86" s="284"/>
      <c r="C86" s="285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84"/>
      <c r="X86" s="284"/>
      <c r="Y86" s="284"/>
      <c r="Z86" s="284"/>
      <c r="AA86" s="18"/>
      <c r="AB86" s="18"/>
    </row>
    <row r="87" spans="2:28" ht="10.5" customHeight="1">
      <c r="B87" s="284"/>
      <c r="C87" s="285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419"/>
      <c r="V87" s="214"/>
      <c r="W87" s="284"/>
      <c r="X87" s="284"/>
      <c r="Y87" s="284"/>
      <c r="Z87" s="284"/>
      <c r="AA87" s="18"/>
      <c r="AB87" s="18"/>
    </row>
    <row r="88" spans="2:28" ht="10.5" customHeight="1">
      <c r="B88" s="284"/>
      <c r="C88" s="285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84"/>
      <c r="X88" s="284"/>
      <c r="Y88" s="284"/>
      <c r="Z88" s="284"/>
      <c r="AA88" s="212"/>
      <c r="AB88" s="18"/>
    </row>
    <row r="89" spans="2:28" ht="10.5" customHeight="1">
      <c r="B89" s="284"/>
      <c r="C89" s="284"/>
      <c r="D89" s="750"/>
      <c r="E89" s="749"/>
      <c r="F89" s="749"/>
      <c r="G89" s="749"/>
      <c r="H89" s="749"/>
      <c r="I89" s="749"/>
      <c r="J89" s="749"/>
      <c r="K89" s="749"/>
      <c r="L89" s="749"/>
      <c r="M89" s="749"/>
      <c r="N89" s="749"/>
      <c r="O89" s="749"/>
      <c r="P89" s="749"/>
      <c r="Q89" s="749"/>
      <c r="R89" s="749"/>
      <c r="S89" s="749"/>
      <c r="T89" s="749"/>
      <c r="U89" s="749"/>
      <c r="V89" s="749"/>
      <c r="W89" s="749"/>
      <c r="X89" s="284"/>
      <c r="Y89" s="284"/>
      <c r="Z89" s="284"/>
      <c r="AA89" s="18"/>
      <c r="AB89" s="18"/>
    </row>
    <row r="90" spans="2:28" ht="24.75" customHeight="1"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544"/>
      <c r="S90" s="284"/>
      <c r="T90" s="284"/>
      <c r="U90" s="544"/>
      <c r="V90" s="284"/>
      <c r="W90" s="284"/>
      <c r="X90" s="284"/>
      <c r="Y90" s="284"/>
      <c r="Z90" s="284"/>
      <c r="AA90" s="212"/>
      <c r="AB90" s="18"/>
    </row>
    <row r="91" spans="2:28" ht="16.5" customHeight="1">
      <c r="B91" s="284"/>
      <c r="C91" s="284"/>
      <c r="D91" s="284"/>
      <c r="E91" s="284"/>
      <c r="F91" s="750" t="s">
        <v>1172</v>
      </c>
      <c r="G91" s="749"/>
      <c r="H91" s="749"/>
      <c r="I91" s="749"/>
      <c r="J91" s="284"/>
      <c r="K91" s="750" t="s">
        <v>1172</v>
      </c>
      <c r="L91" s="749"/>
      <c r="M91" s="749"/>
      <c r="N91" s="749"/>
      <c r="O91" s="749"/>
      <c r="P91" s="749"/>
      <c r="Q91" s="749"/>
      <c r="R91" s="749"/>
      <c r="S91" s="749"/>
      <c r="T91" s="749"/>
      <c r="U91" s="749"/>
      <c r="V91" s="284"/>
      <c r="W91" s="284"/>
      <c r="X91" s="284"/>
      <c r="Y91" s="284"/>
      <c r="Z91" s="284"/>
      <c r="AA91" s="18"/>
      <c r="AB91" s="18"/>
    </row>
    <row r="92" spans="2:28" ht="12.75" customHeight="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20"/>
      <c r="S92" s="18"/>
      <c r="T92" s="18"/>
      <c r="U92" s="18"/>
      <c r="V92" s="18"/>
      <c r="W92" s="18"/>
      <c r="X92" s="18"/>
      <c r="Y92" s="18"/>
      <c r="Z92" s="18"/>
      <c r="AA92" s="18"/>
      <c r="AB92" s="21"/>
    </row>
    <row r="93" spans="2:28" ht="12.75" customHeight="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20"/>
      <c r="S93" s="18"/>
      <c r="T93" s="18"/>
      <c r="U93" s="22"/>
      <c r="V93" s="18"/>
      <c r="W93" s="18"/>
      <c r="X93" s="18"/>
      <c r="Y93" s="18"/>
      <c r="Z93" s="18"/>
      <c r="AA93" s="18"/>
      <c r="AB93" s="18"/>
    </row>
    <row r="94" spans="2:28" ht="12.75" customHeight="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2:28" ht="12.75" customHeight="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23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2:28" ht="12.75" customHeigh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21"/>
      <c r="V96" s="18"/>
      <c r="W96" s="18"/>
      <c r="X96" s="18"/>
      <c r="Y96" s="18"/>
      <c r="Z96" s="18"/>
      <c r="AA96" s="18"/>
      <c r="AB96" s="18"/>
    </row>
    <row r="97" spans="2:28" ht="12.75" customHeight="1">
      <c r="B97" s="18"/>
      <c r="C97" s="18"/>
      <c r="D97" s="18"/>
      <c r="E97" s="18"/>
      <c r="F97" s="18"/>
      <c r="G97" s="18"/>
      <c r="H97" s="18"/>
      <c r="I97" s="18"/>
      <c r="J97" s="21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22"/>
      <c r="AB97" s="18"/>
    </row>
    <row r="98" spans="2:28" ht="12.75" customHeight="1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2:28" ht="12.75" customHeight="1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2:28" ht="12.75" customHeight="1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2:28" ht="12.75" customHeight="1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2:28" ht="12.75" customHeight="1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2:28" ht="12.75" customHeight="1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</sheetData>
  <mergeCells count="101">
    <mergeCell ref="E1:Z1"/>
    <mergeCell ref="G24:M24"/>
    <mergeCell ref="G25:M25"/>
    <mergeCell ref="F27:L27"/>
    <mergeCell ref="G20:M23"/>
    <mergeCell ref="G11:M11"/>
    <mergeCell ref="G12:M12"/>
    <mergeCell ref="B2:Z2"/>
    <mergeCell ref="B3:Z4"/>
    <mergeCell ref="E8:L8"/>
    <mergeCell ref="P8:S8"/>
    <mergeCell ref="U8:V8"/>
    <mergeCell ref="G17:M17"/>
    <mergeCell ref="G18:Q19"/>
    <mergeCell ref="G15:M15"/>
    <mergeCell ref="G16:M16"/>
    <mergeCell ref="G13:M13"/>
    <mergeCell ref="G14:M14"/>
    <mergeCell ref="F9:L9"/>
    <mergeCell ref="G32:M32"/>
    <mergeCell ref="G33:M33"/>
    <mergeCell ref="E45:L47"/>
    <mergeCell ref="G30:M30"/>
    <mergeCell ref="G31:M31"/>
    <mergeCell ref="G28:M28"/>
    <mergeCell ref="G29:M29"/>
    <mergeCell ref="G42:M42"/>
    <mergeCell ref="G43:M43"/>
    <mergeCell ref="G40:M40"/>
    <mergeCell ref="G41:M41"/>
    <mergeCell ref="G38:M38"/>
    <mergeCell ref="G39:M39"/>
    <mergeCell ref="U46:V46"/>
    <mergeCell ref="P51:R51"/>
    <mergeCell ref="U51:V51"/>
    <mergeCell ref="P55:R55"/>
    <mergeCell ref="U55:V55"/>
    <mergeCell ref="H65:M65"/>
    <mergeCell ref="H64:M64"/>
    <mergeCell ref="F67:L67"/>
    <mergeCell ref="G34:M34"/>
    <mergeCell ref="G35:M35"/>
    <mergeCell ref="G56:M56"/>
    <mergeCell ref="G55:M55"/>
    <mergeCell ref="P52:R52"/>
    <mergeCell ref="U52:V52"/>
    <mergeCell ref="G53:M53"/>
    <mergeCell ref="P53:R53"/>
    <mergeCell ref="U53:V53"/>
    <mergeCell ref="E49:L49"/>
    <mergeCell ref="F50:K50"/>
    <mergeCell ref="F54:L54"/>
    <mergeCell ref="U56:V56"/>
    <mergeCell ref="G36:M36"/>
    <mergeCell ref="G37:M37"/>
    <mergeCell ref="G52:M52"/>
    <mergeCell ref="G51:M51"/>
    <mergeCell ref="E61:L61"/>
    <mergeCell ref="F62:K62"/>
    <mergeCell ref="P57:R57"/>
    <mergeCell ref="P56:R56"/>
    <mergeCell ref="P46:R46"/>
    <mergeCell ref="G68:M68"/>
    <mergeCell ref="H69:M69"/>
    <mergeCell ref="P65:R65"/>
    <mergeCell ref="G66:M66"/>
    <mergeCell ref="P66:R66"/>
    <mergeCell ref="P64:R64"/>
    <mergeCell ref="P63:R63"/>
    <mergeCell ref="U57:V57"/>
    <mergeCell ref="G57:M57"/>
    <mergeCell ref="E58:L59"/>
    <mergeCell ref="P59:R59"/>
    <mergeCell ref="G63:M63"/>
    <mergeCell ref="U68:V68"/>
    <mergeCell ref="U69:V69"/>
    <mergeCell ref="U65:V65"/>
    <mergeCell ref="U66:V66"/>
    <mergeCell ref="U64:V64"/>
    <mergeCell ref="U59:V59"/>
    <mergeCell ref="U63:V63"/>
    <mergeCell ref="P76:R76"/>
    <mergeCell ref="U76:V76"/>
    <mergeCell ref="U70:V70"/>
    <mergeCell ref="G71:M71"/>
    <mergeCell ref="U71:V71"/>
    <mergeCell ref="E72:L73"/>
    <mergeCell ref="P73:R73"/>
    <mergeCell ref="E75:N77"/>
    <mergeCell ref="R71:T71"/>
    <mergeCell ref="H70:M70"/>
    <mergeCell ref="P83:R83"/>
    <mergeCell ref="U83:V83"/>
    <mergeCell ref="D89:W89"/>
    <mergeCell ref="F91:I91"/>
    <mergeCell ref="K91:U91"/>
    <mergeCell ref="E79:M81"/>
    <mergeCell ref="P80:R80"/>
    <mergeCell ref="U80:V80"/>
    <mergeCell ref="E83:M84"/>
    <mergeCell ref="C85:V85"/>
  </mergeCells>
  <printOptions horizontalCentered="1"/>
  <pageMargins left="0.23622047244094491" right="0.23622047244094491" top="0.15748031496062992" bottom="0.11811023622047245" header="0" footer="0"/>
  <pageSetup scale="68" orientation="landscape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M21" sqref="M21"/>
    </sheetView>
  </sheetViews>
  <sheetFormatPr baseColWidth="10" defaultColWidth="11.42578125" defaultRowHeight="15"/>
  <sheetData>
    <row r="1" spans="1:1">
      <c r="A1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54"/>
  <sheetViews>
    <sheetView zoomScale="77" zoomScaleNormal="77" workbookViewId="0">
      <selection activeCell="G24" sqref="G24"/>
    </sheetView>
  </sheetViews>
  <sheetFormatPr baseColWidth="10" defaultColWidth="14.42578125" defaultRowHeight="15"/>
  <cols>
    <col min="1" max="1" width="10.7109375" customWidth="1"/>
    <col min="2" max="2" width="29.5703125" customWidth="1"/>
    <col min="3" max="3" width="18.42578125" bestFit="1" customWidth="1"/>
    <col min="4" max="4" width="18.7109375" bestFit="1" customWidth="1"/>
    <col min="5" max="5" width="17.28515625" bestFit="1" customWidth="1"/>
    <col min="6" max="6" width="22" bestFit="1" customWidth="1"/>
    <col min="7" max="7" width="37.7109375" customWidth="1"/>
    <col min="8" max="8" width="22.5703125" customWidth="1"/>
    <col min="9" max="9" width="33.42578125" style="307" customWidth="1"/>
    <col min="10" max="10" width="15.5703125" bestFit="1" customWidth="1"/>
    <col min="11" max="11" width="5.5703125" bestFit="1" customWidth="1"/>
    <col min="13" max="13" width="16" customWidth="1"/>
  </cols>
  <sheetData>
    <row r="1" spans="1:13">
      <c r="A1" s="828"/>
      <c r="B1" s="749"/>
      <c r="C1" s="749"/>
      <c r="D1" s="749"/>
      <c r="E1" s="749"/>
      <c r="F1" s="749"/>
      <c r="G1" s="308"/>
      <c r="H1" s="308"/>
      <c r="I1" s="309"/>
      <c r="J1" s="308"/>
      <c r="K1" s="308"/>
      <c r="L1" s="310"/>
      <c r="M1" s="310"/>
    </row>
    <row r="2" spans="1:13" ht="22.5">
      <c r="A2" s="829" t="s">
        <v>1315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</row>
    <row r="3" spans="1:13">
      <c r="A3" s="828" t="s">
        <v>1316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</row>
    <row r="4" spans="1:13" ht="15.75" thickBot="1">
      <c r="A4" s="830" t="s">
        <v>1317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</row>
    <row r="5" spans="1:13" ht="147.75" customHeight="1" thickBot="1">
      <c r="A5" s="287" t="s">
        <v>1318</v>
      </c>
      <c r="B5" s="288" t="s">
        <v>1319</v>
      </c>
      <c r="C5" s="289" t="s">
        <v>1320</v>
      </c>
      <c r="D5" s="289" t="s">
        <v>1321</v>
      </c>
      <c r="E5" s="289" t="s">
        <v>1322</v>
      </c>
      <c r="F5" s="290" t="s">
        <v>1323</v>
      </c>
      <c r="G5" s="291" t="s">
        <v>1324</v>
      </c>
      <c r="H5" s="292" t="s">
        <v>1325</v>
      </c>
      <c r="I5" s="293" t="s">
        <v>1326</v>
      </c>
      <c r="J5" s="291" t="s">
        <v>1327</v>
      </c>
      <c r="K5" s="294" t="s">
        <v>1328</v>
      </c>
      <c r="L5" s="291" t="s">
        <v>1329</v>
      </c>
      <c r="M5" s="295" t="s">
        <v>1330</v>
      </c>
    </row>
    <row r="6" spans="1:13" ht="77.25">
      <c r="A6" s="366">
        <v>1</v>
      </c>
      <c r="B6" s="296" t="s">
        <v>1331</v>
      </c>
      <c r="C6" s="311" t="s">
        <v>1332</v>
      </c>
      <c r="D6" s="312">
        <v>43501</v>
      </c>
      <c r="E6" s="312">
        <v>43518</v>
      </c>
      <c r="F6" s="297" t="s">
        <v>1333</v>
      </c>
      <c r="G6" s="297" t="s">
        <v>1334</v>
      </c>
      <c r="H6" s="314">
        <v>468500</v>
      </c>
      <c r="I6" s="297" t="s">
        <v>1335</v>
      </c>
      <c r="J6" s="297" t="s">
        <v>1336</v>
      </c>
      <c r="K6" s="297"/>
      <c r="L6" s="297" t="s">
        <v>1337</v>
      </c>
      <c r="M6" s="313"/>
    </row>
    <row r="7" spans="1:13" ht="15.75" thickBot="1">
      <c r="A7" s="298"/>
      <c r="B7" s="299"/>
      <c r="C7" s="300"/>
      <c r="D7" s="300"/>
      <c r="E7" s="300"/>
      <c r="F7" s="301"/>
      <c r="G7" s="302"/>
      <c r="H7" s="302"/>
      <c r="I7" s="303"/>
      <c r="J7" s="302"/>
      <c r="K7" s="302"/>
      <c r="L7" s="304"/>
      <c r="M7" s="305"/>
    </row>
    <row r="8" spans="1:13">
      <c r="A8" s="306"/>
      <c r="B8" s="306"/>
      <c r="C8" s="306"/>
      <c r="D8" s="306"/>
      <c r="E8" s="306"/>
      <c r="F8" s="306"/>
      <c r="G8" s="24"/>
      <c r="H8" s="24"/>
      <c r="I8" s="286"/>
      <c r="J8" s="24"/>
      <c r="K8" s="24"/>
    </row>
    <row r="9" spans="1:13">
      <c r="A9" s="306"/>
      <c r="B9" s="306"/>
      <c r="C9" s="306"/>
      <c r="D9" s="306"/>
      <c r="E9" s="306"/>
      <c r="F9" s="306"/>
      <c r="G9" s="24"/>
      <c r="H9" s="24"/>
      <c r="I9" s="286"/>
      <c r="J9" s="24"/>
      <c r="K9" s="24"/>
    </row>
    <row r="10" spans="1:13">
      <c r="A10" s="306"/>
      <c r="B10" s="306"/>
      <c r="C10" s="306"/>
      <c r="D10" s="306"/>
      <c r="E10" s="306"/>
      <c r="F10" s="306"/>
      <c r="G10" s="24"/>
      <c r="H10" s="24"/>
      <c r="I10" s="286"/>
      <c r="J10" s="24"/>
      <c r="K10" s="24"/>
    </row>
    <row r="11" spans="1:13">
      <c r="A11" s="306"/>
      <c r="B11" s="306"/>
      <c r="C11" s="306"/>
      <c r="D11" s="306"/>
      <c r="E11" s="306"/>
      <c r="F11" s="306"/>
      <c r="G11" s="24"/>
      <c r="H11" s="24"/>
      <c r="I11" s="286"/>
      <c r="J11" s="24"/>
      <c r="K11" s="24"/>
    </row>
    <row r="12" spans="1:13">
      <c r="A12" s="306"/>
      <c r="B12" s="306"/>
      <c r="C12" s="306"/>
      <c r="D12" s="306"/>
      <c r="E12" s="306"/>
      <c r="F12" s="306"/>
      <c r="G12" s="24"/>
      <c r="H12" s="24"/>
      <c r="I12" s="286"/>
      <c r="J12" s="24"/>
      <c r="K12" s="24"/>
    </row>
    <row r="13" spans="1:13">
      <c r="A13" s="306"/>
      <c r="B13" s="306"/>
      <c r="C13" s="306"/>
      <c r="D13" s="306"/>
      <c r="E13" s="306"/>
      <c r="F13" s="306"/>
      <c r="G13" s="24"/>
      <c r="H13" s="24"/>
      <c r="I13" s="286"/>
      <c r="J13" s="24"/>
      <c r="K13" s="24"/>
    </row>
    <row r="14" spans="1:13">
      <c r="A14" s="306"/>
      <c r="B14" s="306"/>
      <c r="C14" s="306"/>
      <c r="D14" s="306"/>
      <c r="E14" s="306"/>
      <c r="F14" s="306"/>
      <c r="G14" s="24"/>
      <c r="H14" s="24"/>
      <c r="I14" s="286"/>
      <c r="J14" s="24"/>
      <c r="K14" s="24"/>
    </row>
    <row r="15" spans="1:13">
      <c r="A15" s="306"/>
      <c r="B15" s="306"/>
      <c r="C15" s="306"/>
      <c r="D15" s="306"/>
      <c r="E15" s="306"/>
      <c r="F15" s="306"/>
      <c r="G15" s="24"/>
      <c r="H15" s="24"/>
      <c r="I15" s="286"/>
      <c r="J15" s="24"/>
      <c r="K15" s="24"/>
    </row>
    <row r="16" spans="1:13">
      <c r="A16" s="306"/>
      <c r="B16" s="306"/>
      <c r="C16" s="306"/>
      <c r="D16" s="306"/>
      <c r="E16" s="306"/>
      <c r="F16" s="306"/>
      <c r="G16" s="24"/>
      <c r="H16" s="24"/>
      <c r="I16" s="286"/>
      <c r="J16" s="24"/>
      <c r="K16" s="24"/>
    </row>
    <row r="17" spans="1:11">
      <c r="A17" s="306"/>
      <c r="B17" s="306"/>
      <c r="C17" s="306"/>
      <c r="D17" s="306"/>
      <c r="E17" s="306"/>
      <c r="F17" s="306"/>
      <c r="G17" s="24"/>
      <c r="H17" s="24"/>
      <c r="I17" s="286"/>
      <c r="J17" s="24"/>
      <c r="K17" s="24"/>
    </row>
    <row r="18" spans="1:11">
      <c r="A18" s="306"/>
      <c r="B18" s="306"/>
      <c r="C18" s="306"/>
      <c r="D18" s="306"/>
      <c r="E18" s="306"/>
      <c r="F18" s="306"/>
      <c r="G18" s="24"/>
      <c r="H18" s="24"/>
      <c r="I18" s="286"/>
      <c r="J18" s="24"/>
      <c r="K18" s="24"/>
    </row>
    <row r="19" spans="1:11">
      <c r="A19" s="306"/>
      <c r="B19" s="306"/>
      <c r="C19" s="306"/>
      <c r="D19" s="306"/>
      <c r="E19" s="306"/>
      <c r="F19" s="306"/>
      <c r="G19" s="24"/>
      <c r="H19" s="24"/>
      <c r="I19" s="286"/>
      <c r="J19" s="24"/>
      <c r="K19" s="24"/>
    </row>
    <row r="20" spans="1:11">
      <c r="A20" s="306"/>
      <c r="B20" s="306"/>
      <c r="C20" s="306"/>
      <c r="D20" s="306"/>
      <c r="E20" s="306"/>
      <c r="F20" s="306"/>
      <c r="G20" s="24"/>
      <c r="H20" s="24"/>
      <c r="I20" s="286"/>
      <c r="J20" s="24"/>
      <c r="K20" s="24"/>
    </row>
    <row r="21" spans="1:11">
      <c r="A21" s="306"/>
      <c r="B21" s="306"/>
      <c r="C21" s="306"/>
      <c r="D21" s="306"/>
      <c r="E21" s="306"/>
      <c r="F21" s="306"/>
      <c r="G21" s="24"/>
      <c r="H21" s="24"/>
      <c r="I21" s="286"/>
      <c r="J21" s="24"/>
      <c r="K21" s="24"/>
    </row>
    <row r="22" spans="1:11">
      <c r="A22" s="306"/>
      <c r="B22" s="306"/>
      <c r="C22" s="306"/>
      <c r="D22" s="306"/>
      <c r="E22" s="306"/>
      <c r="F22" s="306"/>
      <c r="G22" s="24"/>
      <c r="H22" s="24"/>
      <c r="I22" s="286"/>
      <c r="J22" s="24"/>
      <c r="K22" s="24"/>
    </row>
    <row r="23" spans="1:11">
      <c r="A23" s="306"/>
      <c r="B23" s="306"/>
      <c r="C23" s="306"/>
      <c r="D23" s="306"/>
      <c r="E23" s="306"/>
      <c r="F23" s="306"/>
      <c r="G23" s="24"/>
      <c r="H23" s="24"/>
      <c r="I23" s="286"/>
      <c r="J23" s="24"/>
      <c r="K23" s="24"/>
    </row>
    <row r="24" spans="1:11">
      <c r="A24" s="306"/>
      <c r="B24" s="306"/>
      <c r="C24" s="306"/>
      <c r="D24" s="306"/>
      <c r="E24" s="306"/>
      <c r="F24" s="306"/>
      <c r="G24" s="24"/>
      <c r="H24" s="24"/>
      <c r="I24" s="286"/>
      <c r="J24" s="24"/>
      <c r="K24" s="24"/>
    </row>
    <row r="25" spans="1:11">
      <c r="A25" s="306"/>
      <c r="B25" s="306"/>
      <c r="C25" s="306"/>
      <c r="D25" s="306"/>
      <c r="E25" s="306"/>
      <c r="F25" s="306"/>
      <c r="G25" s="24"/>
      <c r="H25" s="24"/>
      <c r="I25" s="286"/>
      <c r="J25" s="24"/>
      <c r="K25" s="24"/>
    </row>
    <row r="26" spans="1:11">
      <c r="A26" s="306"/>
      <c r="B26" s="306"/>
      <c r="C26" s="306"/>
      <c r="D26" s="306"/>
      <c r="E26" s="306"/>
      <c r="F26" s="306"/>
      <c r="G26" s="24"/>
      <c r="H26" s="24"/>
      <c r="I26" s="286"/>
      <c r="J26" s="24"/>
      <c r="K26" s="24"/>
    </row>
    <row r="27" spans="1:11">
      <c r="A27" s="306"/>
      <c r="B27" s="306"/>
      <c r="C27" s="306"/>
      <c r="D27" s="306"/>
      <c r="E27" s="306"/>
      <c r="F27" s="306"/>
      <c r="G27" s="24"/>
      <c r="H27" s="24"/>
      <c r="I27" s="286"/>
      <c r="J27" s="24"/>
      <c r="K27" s="24"/>
    </row>
    <row r="28" spans="1:11">
      <c r="A28" s="306"/>
      <c r="B28" s="306"/>
      <c r="C28" s="306"/>
      <c r="D28" s="306"/>
      <c r="E28" s="306"/>
      <c r="F28" s="306"/>
      <c r="G28" s="24"/>
      <c r="H28" s="24"/>
      <c r="I28" s="286"/>
      <c r="J28" s="24"/>
      <c r="K28" s="24"/>
    </row>
    <row r="29" spans="1:11">
      <c r="A29" s="306"/>
      <c r="B29" s="306"/>
      <c r="C29" s="306"/>
      <c r="D29" s="306"/>
      <c r="E29" s="306"/>
      <c r="F29" s="306"/>
      <c r="G29" s="24"/>
      <c r="H29" s="24"/>
      <c r="I29" s="286"/>
      <c r="J29" s="24"/>
      <c r="K29" s="24"/>
    </row>
    <row r="30" spans="1:11">
      <c r="A30" s="306"/>
      <c r="B30" s="306"/>
      <c r="C30" s="306"/>
      <c r="D30" s="306"/>
      <c r="E30" s="306"/>
      <c r="F30" s="306"/>
      <c r="G30" s="24"/>
      <c r="H30" s="24"/>
      <c r="I30" s="286"/>
      <c r="J30" s="24"/>
      <c r="K30" s="24"/>
    </row>
    <row r="31" spans="1:11">
      <c r="A31" s="306"/>
      <c r="B31" s="306"/>
      <c r="C31" s="306"/>
      <c r="D31" s="306"/>
      <c r="E31" s="306"/>
      <c r="F31" s="306"/>
      <c r="G31" s="24"/>
      <c r="H31" s="24"/>
      <c r="I31" s="286"/>
      <c r="J31" s="24"/>
      <c r="K31" s="24"/>
    </row>
    <row r="32" spans="1:11">
      <c r="A32" s="306"/>
      <c r="B32" s="306"/>
      <c r="C32" s="306"/>
      <c r="D32" s="306"/>
      <c r="E32" s="306"/>
      <c r="F32" s="306"/>
      <c r="G32" s="24"/>
      <c r="H32" s="24"/>
      <c r="I32" s="286"/>
      <c r="J32" s="24"/>
      <c r="K32" s="24"/>
    </row>
    <row r="33" spans="1:11">
      <c r="A33" s="306"/>
      <c r="B33" s="306"/>
      <c r="C33" s="306"/>
      <c r="D33" s="306"/>
      <c r="E33" s="306"/>
      <c r="F33" s="306"/>
      <c r="G33" s="24"/>
      <c r="H33" s="24"/>
      <c r="I33" s="286"/>
      <c r="J33" s="24"/>
      <c r="K33" s="24"/>
    </row>
    <row r="34" spans="1:11">
      <c r="A34" s="306"/>
      <c r="B34" s="306"/>
      <c r="C34" s="306"/>
      <c r="D34" s="306"/>
      <c r="E34" s="306"/>
      <c r="F34" s="306"/>
      <c r="G34" s="24"/>
      <c r="H34" s="24"/>
      <c r="I34" s="286"/>
      <c r="J34" s="24"/>
      <c r="K34" s="24"/>
    </row>
    <row r="35" spans="1:11">
      <c r="A35" s="306"/>
      <c r="B35" s="306"/>
      <c r="C35" s="306"/>
      <c r="D35" s="306"/>
      <c r="E35" s="306"/>
      <c r="F35" s="306"/>
      <c r="G35" s="24"/>
      <c r="H35" s="24"/>
      <c r="I35" s="286"/>
      <c r="J35" s="24"/>
      <c r="K35" s="24"/>
    </row>
    <row r="36" spans="1:11">
      <c r="A36" s="306"/>
      <c r="B36" s="306"/>
      <c r="C36" s="306"/>
      <c r="D36" s="306"/>
      <c r="E36" s="306"/>
      <c r="F36" s="306"/>
      <c r="G36" s="24"/>
      <c r="H36" s="24"/>
      <c r="I36" s="286"/>
      <c r="J36" s="24"/>
      <c r="K36" s="24"/>
    </row>
    <row r="37" spans="1:11">
      <c r="A37" s="306"/>
      <c r="B37" s="306"/>
      <c r="C37" s="306"/>
      <c r="D37" s="306"/>
      <c r="E37" s="306"/>
      <c r="F37" s="306"/>
      <c r="G37" s="24"/>
      <c r="H37" s="24"/>
      <c r="I37" s="286"/>
      <c r="J37" s="24"/>
      <c r="K37" s="24"/>
    </row>
    <row r="38" spans="1:11">
      <c r="A38" s="306"/>
      <c r="B38" s="306"/>
      <c r="C38" s="306"/>
      <c r="D38" s="306"/>
      <c r="E38" s="306"/>
      <c r="F38" s="306"/>
      <c r="G38" s="24"/>
      <c r="H38" s="24"/>
      <c r="I38" s="286"/>
      <c r="J38" s="24"/>
      <c r="K38" s="24"/>
    </row>
    <row r="39" spans="1:11">
      <c r="A39" s="306"/>
      <c r="B39" s="306"/>
      <c r="C39" s="306"/>
      <c r="D39" s="306"/>
      <c r="E39" s="306"/>
      <c r="F39" s="306"/>
      <c r="G39" s="24"/>
      <c r="H39" s="24"/>
      <c r="I39" s="286"/>
      <c r="J39" s="24"/>
      <c r="K39" s="24"/>
    </row>
    <row r="40" spans="1:11">
      <c r="A40" s="306"/>
      <c r="B40" s="306"/>
      <c r="C40" s="306"/>
      <c r="D40" s="306"/>
      <c r="E40" s="306"/>
      <c r="F40" s="306"/>
      <c r="G40" s="24"/>
      <c r="H40" s="24"/>
      <c r="I40" s="286"/>
      <c r="J40" s="24"/>
      <c r="K40" s="24"/>
    </row>
    <row r="41" spans="1:11">
      <c r="A41" s="306"/>
      <c r="B41" s="306"/>
      <c r="C41" s="306"/>
      <c r="D41" s="306"/>
      <c r="E41" s="306"/>
      <c r="F41" s="306"/>
      <c r="G41" s="24"/>
      <c r="H41" s="24"/>
      <c r="I41" s="286"/>
      <c r="J41" s="24"/>
      <c r="K41" s="24"/>
    </row>
    <row r="42" spans="1:11">
      <c r="A42" s="306"/>
      <c r="B42" s="306"/>
      <c r="C42" s="306"/>
      <c r="D42" s="306"/>
      <c r="E42" s="306"/>
      <c r="F42" s="306"/>
      <c r="G42" s="24"/>
      <c r="H42" s="24"/>
      <c r="I42" s="286"/>
      <c r="J42" s="24"/>
      <c r="K42" s="24"/>
    </row>
    <row r="43" spans="1:11">
      <c r="A43" s="306"/>
      <c r="B43" s="306"/>
      <c r="C43" s="306"/>
      <c r="D43" s="306"/>
      <c r="E43" s="306"/>
      <c r="F43" s="306"/>
      <c r="G43" s="24"/>
      <c r="H43" s="24"/>
      <c r="I43" s="286"/>
      <c r="J43" s="24"/>
      <c r="K43" s="24"/>
    </row>
    <row r="44" spans="1:11">
      <c r="A44" s="306"/>
      <c r="B44" s="306"/>
      <c r="C44" s="306"/>
      <c r="D44" s="306"/>
      <c r="E44" s="306"/>
      <c r="F44" s="306"/>
      <c r="G44" s="24"/>
      <c r="H44" s="24"/>
      <c r="I44" s="286"/>
      <c r="J44" s="24"/>
      <c r="K44" s="24"/>
    </row>
    <row r="45" spans="1:11">
      <c r="A45" s="306"/>
      <c r="B45" s="306"/>
      <c r="C45" s="306"/>
      <c r="D45" s="306"/>
      <c r="E45" s="306"/>
      <c r="F45" s="306"/>
      <c r="G45" s="24"/>
      <c r="H45" s="24"/>
      <c r="I45" s="286"/>
      <c r="J45" s="24"/>
      <c r="K45" s="24"/>
    </row>
    <row r="46" spans="1:11">
      <c r="A46" s="306"/>
      <c r="B46" s="306"/>
      <c r="C46" s="306"/>
      <c r="D46" s="306"/>
      <c r="E46" s="306"/>
      <c r="F46" s="306"/>
      <c r="G46" s="24"/>
      <c r="H46" s="24"/>
      <c r="I46" s="286"/>
      <c r="J46" s="24"/>
      <c r="K46" s="24"/>
    </row>
    <row r="47" spans="1:11">
      <c r="A47" s="306"/>
      <c r="B47" s="306"/>
      <c r="C47" s="306"/>
      <c r="D47" s="306"/>
      <c r="E47" s="306"/>
      <c r="F47" s="306"/>
      <c r="G47" s="24"/>
      <c r="H47" s="24"/>
      <c r="I47" s="286"/>
      <c r="J47" s="24"/>
      <c r="K47" s="24"/>
    </row>
    <row r="48" spans="1:11">
      <c r="A48" s="306"/>
      <c r="B48" s="306"/>
      <c r="C48" s="306"/>
      <c r="D48" s="306"/>
      <c r="E48" s="306"/>
      <c r="F48" s="306"/>
      <c r="G48" s="24"/>
      <c r="H48" s="24"/>
      <c r="I48" s="286"/>
      <c r="J48" s="24"/>
      <c r="K48" s="24"/>
    </row>
    <row r="49" spans="1:11">
      <c r="A49" s="306"/>
      <c r="B49" s="306"/>
      <c r="C49" s="306"/>
      <c r="D49" s="306"/>
      <c r="E49" s="306"/>
      <c r="F49" s="306"/>
      <c r="G49" s="24"/>
      <c r="H49" s="24"/>
      <c r="I49" s="286"/>
      <c r="J49" s="24"/>
      <c r="K49" s="24"/>
    </row>
    <row r="50" spans="1:11">
      <c r="A50" s="306"/>
      <c r="B50" s="306"/>
      <c r="C50" s="306"/>
      <c r="D50" s="306"/>
      <c r="E50" s="306"/>
      <c r="F50" s="306"/>
      <c r="G50" s="24"/>
      <c r="H50" s="24"/>
      <c r="I50" s="286"/>
      <c r="J50" s="24"/>
      <c r="K50" s="24"/>
    </row>
    <row r="51" spans="1:11">
      <c r="A51" s="306"/>
      <c r="B51" s="306"/>
      <c r="C51" s="306"/>
      <c r="D51" s="306"/>
      <c r="E51" s="306"/>
      <c r="F51" s="306"/>
      <c r="G51" s="24"/>
      <c r="H51" s="24"/>
      <c r="I51" s="286"/>
      <c r="J51" s="24"/>
      <c r="K51" s="24"/>
    </row>
    <row r="52" spans="1:11">
      <c r="A52" s="306"/>
      <c r="B52" s="306"/>
      <c r="C52" s="306"/>
      <c r="D52" s="306"/>
      <c r="E52" s="306"/>
      <c r="F52" s="306"/>
      <c r="G52" s="24"/>
      <c r="H52" s="24"/>
      <c r="I52" s="286"/>
      <c r="J52" s="24"/>
      <c r="K52" s="24"/>
    </row>
    <row r="53" spans="1:11">
      <c r="A53" s="306"/>
      <c r="B53" s="306"/>
      <c r="C53" s="306"/>
      <c r="D53" s="306"/>
      <c r="E53" s="306"/>
      <c r="F53" s="306"/>
      <c r="G53" s="24"/>
      <c r="H53" s="24"/>
      <c r="I53" s="286"/>
      <c r="J53" s="24"/>
      <c r="K53" s="24"/>
    </row>
    <row r="54" spans="1:11">
      <c r="A54" s="306"/>
      <c r="B54" s="306"/>
      <c r="C54" s="306"/>
      <c r="D54" s="306"/>
      <c r="E54" s="306"/>
      <c r="F54" s="306"/>
      <c r="G54" s="24"/>
      <c r="H54" s="24"/>
      <c r="I54" s="286"/>
      <c r="J54" s="24"/>
      <c r="K54" s="24"/>
    </row>
    <row r="55" spans="1:11">
      <c r="A55" s="306"/>
      <c r="B55" s="306"/>
      <c r="C55" s="306"/>
      <c r="D55" s="306"/>
      <c r="E55" s="306"/>
      <c r="F55" s="306"/>
      <c r="G55" s="24"/>
      <c r="H55" s="24"/>
      <c r="I55" s="286"/>
      <c r="J55" s="24"/>
      <c r="K55" s="24"/>
    </row>
    <row r="56" spans="1:11">
      <c r="A56" s="306"/>
      <c r="B56" s="306"/>
      <c r="C56" s="306"/>
      <c r="D56" s="306"/>
      <c r="E56" s="306"/>
      <c r="F56" s="306"/>
      <c r="G56" s="24"/>
      <c r="H56" s="24"/>
      <c r="I56" s="286"/>
      <c r="J56" s="24"/>
      <c r="K56" s="24"/>
    </row>
    <row r="57" spans="1:11">
      <c r="A57" s="306"/>
      <c r="B57" s="306"/>
      <c r="C57" s="306"/>
      <c r="D57" s="306"/>
      <c r="E57" s="306"/>
      <c r="F57" s="306"/>
      <c r="G57" s="24"/>
      <c r="H57" s="24"/>
      <c r="I57" s="286"/>
      <c r="J57" s="24"/>
      <c r="K57" s="24"/>
    </row>
    <row r="58" spans="1:11">
      <c r="A58" s="306"/>
      <c r="B58" s="306"/>
      <c r="C58" s="306"/>
      <c r="D58" s="306"/>
      <c r="E58" s="306"/>
      <c r="F58" s="306"/>
      <c r="G58" s="24"/>
      <c r="H58" s="24"/>
      <c r="I58" s="286"/>
      <c r="J58" s="24"/>
      <c r="K58" s="24"/>
    </row>
    <row r="59" spans="1:11">
      <c r="A59" s="306"/>
      <c r="B59" s="306"/>
      <c r="C59" s="306"/>
      <c r="D59" s="306"/>
      <c r="E59" s="306"/>
      <c r="F59" s="306"/>
      <c r="G59" s="24"/>
      <c r="H59" s="24"/>
      <c r="I59" s="286"/>
      <c r="J59" s="24"/>
      <c r="K59" s="24"/>
    </row>
    <row r="60" spans="1:11">
      <c r="A60" s="306"/>
      <c r="B60" s="306"/>
      <c r="C60" s="306"/>
      <c r="D60" s="306"/>
      <c r="E60" s="306"/>
      <c r="F60" s="306"/>
      <c r="G60" s="24"/>
      <c r="H60" s="24"/>
      <c r="I60" s="286"/>
      <c r="J60" s="24"/>
      <c r="K60" s="24"/>
    </row>
    <row r="61" spans="1:11">
      <c r="A61" s="306"/>
      <c r="B61" s="306"/>
      <c r="C61" s="306"/>
      <c r="D61" s="306"/>
      <c r="E61" s="306"/>
      <c r="F61" s="306"/>
      <c r="G61" s="24"/>
      <c r="H61" s="24"/>
      <c r="I61" s="286"/>
      <c r="J61" s="24"/>
      <c r="K61" s="24"/>
    </row>
    <row r="62" spans="1:11">
      <c r="A62" s="306"/>
      <c r="B62" s="306"/>
      <c r="C62" s="306"/>
      <c r="D62" s="306"/>
      <c r="E62" s="306"/>
      <c r="F62" s="306"/>
      <c r="G62" s="24"/>
      <c r="H62" s="24"/>
      <c r="I62" s="286"/>
      <c r="J62" s="24"/>
      <c r="K62" s="24"/>
    </row>
    <row r="63" spans="1:11">
      <c r="A63" s="306"/>
      <c r="B63" s="306"/>
      <c r="C63" s="306"/>
      <c r="D63" s="306"/>
      <c r="E63" s="306"/>
      <c r="F63" s="306"/>
      <c r="G63" s="24"/>
      <c r="H63" s="24"/>
      <c r="I63" s="286"/>
      <c r="J63" s="24"/>
      <c r="K63" s="24"/>
    </row>
    <row r="64" spans="1:11">
      <c r="A64" s="306"/>
      <c r="B64" s="306"/>
      <c r="C64" s="306"/>
      <c r="D64" s="306"/>
      <c r="E64" s="306"/>
      <c r="F64" s="306"/>
      <c r="G64" s="24"/>
      <c r="H64" s="24"/>
      <c r="I64" s="286"/>
      <c r="J64" s="24"/>
      <c r="K64" s="24"/>
    </row>
    <row r="65" spans="1:11">
      <c r="A65" s="306"/>
      <c r="B65" s="306"/>
      <c r="C65" s="306"/>
      <c r="D65" s="306"/>
      <c r="E65" s="306"/>
      <c r="F65" s="306"/>
      <c r="G65" s="24"/>
      <c r="H65" s="24"/>
      <c r="I65" s="286"/>
      <c r="J65" s="24"/>
      <c r="K65" s="24"/>
    </row>
    <row r="66" spans="1:11">
      <c r="A66" s="306"/>
      <c r="B66" s="306"/>
      <c r="C66" s="306"/>
      <c r="D66" s="306"/>
      <c r="E66" s="306"/>
      <c r="F66" s="306"/>
      <c r="G66" s="24"/>
      <c r="H66" s="24"/>
      <c r="I66" s="286"/>
      <c r="J66" s="24"/>
      <c r="K66" s="24"/>
    </row>
    <row r="67" spans="1:11">
      <c r="A67" s="306"/>
      <c r="B67" s="306"/>
      <c r="C67" s="306"/>
      <c r="D67" s="306"/>
      <c r="E67" s="306"/>
      <c r="F67" s="306"/>
      <c r="G67" s="24"/>
      <c r="H67" s="24"/>
      <c r="I67" s="286"/>
      <c r="J67" s="24"/>
      <c r="K67" s="24"/>
    </row>
    <row r="68" spans="1:11">
      <c r="A68" s="306"/>
      <c r="B68" s="306"/>
      <c r="C68" s="306"/>
      <c r="D68" s="306"/>
      <c r="E68" s="306"/>
      <c r="F68" s="306"/>
      <c r="G68" s="24"/>
      <c r="H68" s="24"/>
      <c r="I68" s="286"/>
      <c r="J68" s="24"/>
      <c r="K68" s="24"/>
    </row>
    <row r="69" spans="1:11">
      <c r="A69" s="306"/>
      <c r="B69" s="306"/>
      <c r="C69" s="306"/>
      <c r="D69" s="306"/>
      <c r="E69" s="306"/>
      <c r="F69" s="306"/>
      <c r="G69" s="24"/>
      <c r="H69" s="24"/>
      <c r="I69" s="286"/>
      <c r="J69" s="24"/>
      <c r="K69" s="24"/>
    </row>
    <row r="70" spans="1:11">
      <c r="A70" s="306"/>
      <c r="B70" s="306"/>
      <c r="C70" s="306"/>
      <c r="D70" s="306"/>
      <c r="E70" s="306"/>
      <c r="F70" s="306"/>
      <c r="G70" s="24"/>
      <c r="H70" s="24"/>
      <c r="I70" s="286"/>
      <c r="J70" s="24"/>
      <c r="K70" s="24"/>
    </row>
    <row r="71" spans="1:11">
      <c r="A71" s="306"/>
      <c r="B71" s="306"/>
      <c r="C71" s="306"/>
      <c r="D71" s="306"/>
      <c r="E71" s="306"/>
      <c r="F71" s="306"/>
      <c r="G71" s="24"/>
      <c r="H71" s="24"/>
      <c r="I71" s="286"/>
      <c r="J71" s="24"/>
      <c r="K71" s="24"/>
    </row>
    <row r="72" spans="1:11">
      <c r="A72" s="306"/>
      <c r="B72" s="306"/>
      <c r="C72" s="306"/>
      <c r="D72" s="306"/>
      <c r="E72" s="306"/>
      <c r="F72" s="306"/>
      <c r="G72" s="24"/>
      <c r="H72" s="24"/>
      <c r="I72" s="286"/>
      <c r="J72" s="24"/>
      <c r="K72" s="24"/>
    </row>
    <row r="73" spans="1:11">
      <c r="A73" s="306"/>
      <c r="B73" s="306"/>
      <c r="C73" s="306"/>
      <c r="D73" s="306"/>
      <c r="E73" s="306"/>
      <c r="F73" s="306"/>
      <c r="G73" s="24"/>
      <c r="H73" s="24"/>
      <c r="I73" s="286"/>
      <c r="J73" s="24"/>
      <c r="K73" s="24"/>
    </row>
    <row r="74" spans="1:11">
      <c r="A74" s="306"/>
      <c r="B74" s="306"/>
      <c r="C74" s="306"/>
      <c r="D74" s="306"/>
      <c r="E74" s="306"/>
      <c r="F74" s="306"/>
      <c r="G74" s="24"/>
      <c r="H74" s="24"/>
      <c r="I74" s="286"/>
      <c r="J74" s="24"/>
      <c r="K74" s="24"/>
    </row>
    <row r="75" spans="1:11">
      <c r="A75" s="306"/>
      <c r="B75" s="306"/>
      <c r="C75" s="306"/>
      <c r="D75" s="306"/>
      <c r="E75" s="306"/>
      <c r="F75" s="306"/>
      <c r="G75" s="24"/>
      <c r="H75" s="24"/>
      <c r="I75" s="286"/>
      <c r="J75" s="24"/>
      <c r="K75" s="24"/>
    </row>
    <row r="76" spans="1:11">
      <c r="A76" s="306"/>
      <c r="B76" s="306"/>
      <c r="C76" s="306"/>
      <c r="D76" s="306"/>
      <c r="E76" s="306"/>
      <c r="F76" s="306"/>
      <c r="G76" s="24"/>
      <c r="H76" s="24"/>
      <c r="I76" s="286"/>
      <c r="J76" s="24"/>
      <c r="K76" s="24"/>
    </row>
    <row r="77" spans="1:11">
      <c r="A77" s="306"/>
      <c r="B77" s="306"/>
      <c r="C77" s="306"/>
      <c r="D77" s="306"/>
      <c r="E77" s="306"/>
      <c r="F77" s="306"/>
      <c r="G77" s="24"/>
      <c r="H77" s="24"/>
      <c r="I77" s="286"/>
      <c r="J77" s="24"/>
      <c r="K77" s="24"/>
    </row>
    <row r="78" spans="1:11">
      <c r="A78" s="306"/>
      <c r="B78" s="306"/>
      <c r="C78" s="306"/>
      <c r="D78" s="306"/>
      <c r="E78" s="306"/>
      <c r="F78" s="306"/>
      <c r="G78" s="24"/>
      <c r="H78" s="24"/>
      <c r="I78" s="286"/>
      <c r="J78" s="24"/>
      <c r="K78" s="24"/>
    </row>
    <row r="79" spans="1:11">
      <c r="A79" s="306"/>
      <c r="B79" s="306"/>
      <c r="C79" s="306"/>
      <c r="D79" s="306"/>
      <c r="E79" s="306"/>
      <c r="F79" s="306"/>
      <c r="G79" s="24"/>
      <c r="H79" s="24"/>
      <c r="I79" s="286"/>
      <c r="J79" s="24"/>
      <c r="K79" s="24"/>
    </row>
    <row r="80" spans="1:11">
      <c r="A80" s="306"/>
      <c r="B80" s="306"/>
      <c r="C80" s="306"/>
      <c r="D80" s="306"/>
      <c r="E80" s="306"/>
      <c r="F80" s="306"/>
      <c r="G80" s="24"/>
      <c r="H80" s="24"/>
      <c r="I80" s="286"/>
      <c r="J80" s="24"/>
      <c r="K80" s="24"/>
    </row>
    <row r="81" spans="1:11">
      <c r="A81" s="306"/>
      <c r="B81" s="306"/>
      <c r="C81" s="306"/>
      <c r="D81" s="306"/>
      <c r="E81" s="306"/>
      <c r="F81" s="306"/>
      <c r="G81" s="24"/>
      <c r="H81" s="24"/>
      <c r="I81" s="286"/>
      <c r="J81" s="24"/>
      <c r="K81" s="24"/>
    </row>
    <row r="82" spans="1:11">
      <c r="A82" s="306"/>
      <c r="B82" s="306"/>
      <c r="C82" s="306"/>
      <c r="D82" s="306"/>
      <c r="E82" s="306"/>
      <c r="F82" s="306"/>
      <c r="G82" s="24"/>
      <c r="H82" s="24"/>
      <c r="I82" s="286"/>
      <c r="J82" s="24"/>
      <c r="K82" s="24"/>
    </row>
    <row r="83" spans="1:11">
      <c r="A83" s="306"/>
      <c r="B83" s="306"/>
      <c r="C83" s="306"/>
      <c r="D83" s="306"/>
      <c r="E83" s="306"/>
      <c r="F83" s="306"/>
      <c r="G83" s="24"/>
      <c r="H83" s="24"/>
      <c r="I83" s="286"/>
      <c r="J83" s="24"/>
      <c r="K83" s="24"/>
    </row>
    <row r="84" spans="1:11">
      <c r="A84" s="306"/>
      <c r="B84" s="306"/>
      <c r="C84" s="306"/>
      <c r="D84" s="306"/>
      <c r="E84" s="306"/>
      <c r="F84" s="306"/>
      <c r="G84" s="24"/>
      <c r="H84" s="24"/>
      <c r="I84" s="286"/>
      <c r="J84" s="24"/>
      <c r="K84" s="24"/>
    </row>
    <row r="85" spans="1:11">
      <c r="A85" s="306"/>
      <c r="B85" s="306"/>
      <c r="C85" s="306"/>
      <c r="D85" s="306"/>
      <c r="E85" s="306"/>
      <c r="F85" s="306"/>
      <c r="G85" s="24"/>
      <c r="H85" s="24"/>
      <c r="I85" s="286"/>
      <c r="J85" s="24"/>
      <c r="K85" s="24"/>
    </row>
    <row r="86" spans="1:11">
      <c r="A86" s="306"/>
      <c r="B86" s="306"/>
      <c r="C86" s="306"/>
      <c r="D86" s="306"/>
      <c r="E86" s="306"/>
      <c r="F86" s="306"/>
      <c r="G86" s="24"/>
      <c r="H86" s="24"/>
      <c r="I86" s="286"/>
      <c r="J86" s="24"/>
      <c r="K86" s="24"/>
    </row>
    <row r="87" spans="1:11">
      <c r="A87" s="306"/>
      <c r="B87" s="306"/>
      <c r="C87" s="306"/>
      <c r="D87" s="306"/>
      <c r="E87" s="306"/>
      <c r="F87" s="306"/>
      <c r="G87" s="24"/>
      <c r="H87" s="24"/>
      <c r="I87" s="286"/>
      <c r="J87" s="24"/>
      <c r="K87" s="24"/>
    </row>
    <row r="88" spans="1:11">
      <c r="A88" s="306"/>
      <c r="B88" s="306"/>
      <c r="C88" s="306"/>
      <c r="D88" s="306"/>
      <c r="E88" s="306"/>
      <c r="F88" s="306"/>
      <c r="G88" s="24"/>
      <c r="H88" s="24"/>
      <c r="I88" s="286"/>
      <c r="J88" s="24"/>
      <c r="K88" s="24"/>
    </row>
    <row r="89" spans="1:11">
      <c r="A89" s="306"/>
      <c r="B89" s="306"/>
      <c r="C89" s="306"/>
      <c r="D89" s="306"/>
      <c r="E89" s="306"/>
      <c r="F89" s="306"/>
      <c r="G89" s="24"/>
      <c r="H89" s="24"/>
      <c r="I89" s="286"/>
      <c r="J89" s="24"/>
      <c r="K89" s="24"/>
    </row>
    <row r="90" spans="1:11">
      <c r="A90" s="306"/>
      <c r="B90" s="306"/>
      <c r="C90" s="306"/>
      <c r="D90" s="306"/>
      <c r="E90" s="306"/>
      <c r="F90" s="306"/>
      <c r="G90" s="24"/>
      <c r="H90" s="24"/>
      <c r="I90" s="286"/>
      <c r="J90" s="24"/>
      <c r="K90" s="24"/>
    </row>
    <row r="91" spans="1:11">
      <c r="A91" s="306"/>
      <c r="B91" s="306"/>
      <c r="C91" s="306"/>
      <c r="D91" s="306"/>
      <c r="E91" s="306"/>
      <c r="F91" s="306"/>
      <c r="G91" s="24"/>
      <c r="H91" s="24"/>
      <c r="I91" s="286"/>
      <c r="J91" s="24"/>
      <c r="K91" s="24"/>
    </row>
    <row r="92" spans="1:11">
      <c r="A92" s="306"/>
      <c r="B92" s="306"/>
      <c r="C92" s="306"/>
      <c r="D92" s="306"/>
      <c r="E92" s="306"/>
      <c r="F92" s="306"/>
      <c r="G92" s="24"/>
      <c r="H92" s="24"/>
      <c r="I92" s="286"/>
      <c r="J92" s="24"/>
      <c r="K92" s="24"/>
    </row>
    <row r="93" spans="1:11">
      <c r="A93" s="306"/>
      <c r="B93" s="306"/>
      <c r="C93" s="306"/>
      <c r="D93" s="306"/>
      <c r="E93" s="306"/>
      <c r="F93" s="306"/>
      <c r="G93" s="24"/>
      <c r="H93" s="24"/>
      <c r="I93" s="286"/>
      <c r="J93" s="24"/>
      <c r="K93" s="24"/>
    </row>
    <row r="94" spans="1:11">
      <c r="A94" s="306"/>
      <c r="B94" s="306"/>
      <c r="C94" s="306"/>
      <c r="D94" s="306"/>
      <c r="E94" s="306"/>
      <c r="F94" s="306"/>
      <c r="G94" s="24"/>
      <c r="H94" s="24"/>
      <c r="I94" s="286"/>
      <c r="J94" s="24"/>
      <c r="K94" s="24"/>
    </row>
    <row r="95" spans="1:11">
      <c r="A95" s="306"/>
      <c r="B95" s="306"/>
      <c r="C95" s="306"/>
      <c r="D95" s="306"/>
      <c r="E95" s="306"/>
      <c r="F95" s="306"/>
      <c r="G95" s="24"/>
      <c r="H95" s="24"/>
      <c r="I95" s="286"/>
      <c r="J95" s="24"/>
      <c r="K95" s="24"/>
    </row>
    <row r="96" spans="1:11">
      <c r="A96" s="306"/>
      <c r="B96" s="306"/>
      <c r="C96" s="306"/>
      <c r="D96" s="306"/>
      <c r="E96" s="306"/>
      <c r="F96" s="306"/>
      <c r="G96" s="24"/>
      <c r="H96" s="24"/>
      <c r="I96" s="286"/>
      <c r="J96" s="24"/>
      <c r="K96" s="24"/>
    </row>
    <row r="97" spans="1:11">
      <c r="A97" s="306"/>
      <c r="B97" s="306"/>
      <c r="C97" s="306"/>
      <c r="D97" s="306"/>
      <c r="E97" s="306"/>
      <c r="F97" s="306"/>
      <c r="G97" s="24"/>
      <c r="H97" s="24"/>
      <c r="I97" s="286"/>
      <c r="J97" s="24"/>
      <c r="K97" s="24"/>
    </row>
    <row r="98" spans="1:11">
      <c r="A98" s="306"/>
      <c r="B98" s="306"/>
      <c r="C98" s="306"/>
      <c r="D98" s="306"/>
      <c r="E98" s="306"/>
      <c r="F98" s="306"/>
      <c r="G98" s="24"/>
      <c r="H98" s="24"/>
      <c r="I98" s="286"/>
      <c r="J98" s="24"/>
      <c r="K98" s="24"/>
    </row>
    <row r="99" spans="1:11">
      <c r="A99" s="306"/>
      <c r="B99" s="306"/>
      <c r="C99" s="306"/>
      <c r="D99" s="306"/>
      <c r="E99" s="306"/>
      <c r="F99" s="306"/>
      <c r="G99" s="24"/>
      <c r="H99" s="24"/>
      <c r="I99" s="286"/>
      <c r="J99" s="24"/>
      <c r="K99" s="24"/>
    </row>
    <row r="100" spans="1:11">
      <c r="A100" s="306"/>
      <c r="B100" s="306"/>
      <c r="C100" s="306"/>
      <c r="D100" s="306"/>
      <c r="E100" s="306"/>
      <c r="F100" s="306"/>
      <c r="G100" s="24"/>
      <c r="H100" s="24"/>
      <c r="I100" s="286"/>
      <c r="J100" s="24"/>
      <c r="K100" s="24"/>
    </row>
    <row r="101" spans="1:11">
      <c r="A101" s="306"/>
      <c r="B101" s="306"/>
      <c r="C101" s="306"/>
      <c r="D101" s="306"/>
      <c r="E101" s="306"/>
      <c r="F101" s="306"/>
      <c r="G101" s="24"/>
      <c r="H101" s="24"/>
      <c r="I101" s="286"/>
      <c r="J101" s="24"/>
      <c r="K101" s="24"/>
    </row>
    <row r="102" spans="1:11">
      <c r="A102" s="306"/>
      <c r="B102" s="306"/>
      <c r="C102" s="306"/>
      <c r="D102" s="306"/>
      <c r="E102" s="306"/>
      <c r="F102" s="306"/>
      <c r="G102" s="24"/>
      <c r="H102" s="24"/>
      <c r="I102" s="286"/>
      <c r="J102" s="24"/>
      <c r="K102" s="24"/>
    </row>
    <row r="103" spans="1:11">
      <c r="A103" s="306"/>
      <c r="B103" s="306"/>
      <c r="C103" s="306"/>
      <c r="D103" s="306"/>
      <c r="E103" s="306"/>
      <c r="F103" s="306"/>
      <c r="G103" s="24"/>
      <c r="H103" s="24"/>
      <c r="I103" s="286"/>
      <c r="J103" s="24"/>
      <c r="K103" s="24"/>
    </row>
    <row r="104" spans="1:11">
      <c r="A104" s="306"/>
      <c r="B104" s="306"/>
      <c r="C104" s="306"/>
      <c r="D104" s="306"/>
      <c r="E104" s="306"/>
      <c r="F104" s="306"/>
      <c r="G104" s="24"/>
      <c r="H104" s="24"/>
      <c r="I104" s="286"/>
      <c r="J104" s="24"/>
      <c r="K104" s="24"/>
    </row>
    <row r="105" spans="1:11">
      <c r="A105" s="306"/>
      <c r="B105" s="306"/>
      <c r="C105" s="306"/>
      <c r="D105" s="306"/>
      <c r="E105" s="306"/>
      <c r="F105" s="306"/>
      <c r="G105" s="24"/>
      <c r="H105" s="24"/>
      <c r="I105" s="286"/>
      <c r="J105" s="24"/>
      <c r="K105" s="24"/>
    </row>
    <row r="106" spans="1:11">
      <c r="A106" s="306"/>
      <c r="B106" s="306"/>
      <c r="C106" s="306"/>
      <c r="D106" s="306"/>
      <c r="E106" s="306"/>
      <c r="F106" s="306"/>
      <c r="G106" s="24"/>
      <c r="H106" s="24"/>
      <c r="I106" s="286"/>
      <c r="J106" s="24"/>
      <c r="K106" s="24"/>
    </row>
    <row r="107" spans="1:11">
      <c r="A107" s="306"/>
      <c r="B107" s="306"/>
      <c r="C107" s="306"/>
      <c r="D107" s="306"/>
      <c r="E107" s="306"/>
      <c r="F107" s="306"/>
      <c r="G107" s="24"/>
      <c r="H107" s="24"/>
      <c r="I107" s="286"/>
      <c r="J107" s="24"/>
      <c r="K107" s="24"/>
    </row>
    <row r="108" spans="1:11">
      <c r="A108" s="306"/>
      <c r="B108" s="306"/>
      <c r="C108" s="306"/>
      <c r="D108" s="306"/>
      <c r="E108" s="306"/>
      <c r="F108" s="306"/>
      <c r="G108" s="24"/>
      <c r="H108" s="24"/>
      <c r="I108" s="286"/>
      <c r="J108" s="24"/>
      <c r="K108" s="24"/>
    </row>
    <row r="109" spans="1:11">
      <c r="A109" s="306"/>
      <c r="B109" s="306"/>
      <c r="C109" s="306"/>
      <c r="D109" s="306"/>
      <c r="E109" s="306"/>
      <c r="F109" s="306"/>
      <c r="G109" s="24"/>
      <c r="H109" s="24"/>
      <c r="I109" s="286"/>
      <c r="J109" s="24"/>
      <c r="K109" s="24"/>
    </row>
    <row r="110" spans="1:11">
      <c r="A110" s="306"/>
      <c r="B110" s="306"/>
      <c r="C110" s="306"/>
      <c r="D110" s="306"/>
      <c r="E110" s="306"/>
      <c r="F110" s="306"/>
      <c r="G110" s="24"/>
      <c r="H110" s="24"/>
      <c r="I110" s="286"/>
      <c r="J110" s="24"/>
      <c r="K110" s="24"/>
    </row>
    <row r="111" spans="1:11">
      <c r="A111" s="306"/>
      <c r="B111" s="306"/>
      <c r="C111" s="306"/>
      <c r="D111" s="306"/>
      <c r="E111" s="306"/>
      <c r="F111" s="306"/>
      <c r="G111" s="24"/>
      <c r="H111" s="24"/>
      <c r="I111" s="286"/>
      <c r="J111" s="24"/>
      <c r="K111" s="24"/>
    </row>
    <row r="112" spans="1:11">
      <c r="A112" s="306"/>
      <c r="B112" s="306"/>
      <c r="C112" s="306"/>
      <c r="D112" s="306"/>
      <c r="E112" s="306"/>
      <c r="F112" s="306"/>
      <c r="G112" s="24"/>
      <c r="H112" s="24"/>
      <c r="I112" s="286"/>
      <c r="J112" s="24"/>
      <c r="K112" s="24"/>
    </row>
    <row r="113" spans="1:11">
      <c r="A113" s="306"/>
      <c r="B113" s="306"/>
      <c r="C113" s="306"/>
      <c r="D113" s="306"/>
      <c r="E113" s="306"/>
      <c r="F113" s="306"/>
      <c r="G113" s="24"/>
      <c r="H113" s="24"/>
      <c r="I113" s="286"/>
      <c r="J113" s="24"/>
      <c r="K113" s="24"/>
    </row>
    <row r="114" spans="1:11">
      <c r="A114" s="306"/>
      <c r="B114" s="306"/>
      <c r="C114" s="306"/>
      <c r="D114" s="306"/>
      <c r="E114" s="306"/>
      <c r="F114" s="306"/>
      <c r="G114" s="24"/>
      <c r="H114" s="24"/>
      <c r="I114" s="286"/>
      <c r="J114" s="24"/>
      <c r="K114" s="24"/>
    </row>
    <row r="115" spans="1:11">
      <c r="A115" s="306"/>
      <c r="B115" s="306"/>
      <c r="C115" s="306"/>
      <c r="D115" s="306"/>
      <c r="E115" s="306"/>
      <c r="F115" s="306"/>
      <c r="G115" s="24"/>
      <c r="H115" s="24"/>
      <c r="I115" s="286"/>
      <c r="J115" s="24"/>
      <c r="K115" s="24"/>
    </row>
    <row r="116" spans="1:11">
      <c r="A116" s="306"/>
      <c r="B116" s="306"/>
      <c r="C116" s="306"/>
      <c r="D116" s="306"/>
      <c r="E116" s="306"/>
      <c r="F116" s="306"/>
      <c r="G116" s="24"/>
      <c r="H116" s="24"/>
      <c r="I116" s="286"/>
      <c r="J116" s="24"/>
      <c r="K116" s="24"/>
    </row>
    <row r="117" spans="1:11">
      <c r="A117" s="306"/>
      <c r="B117" s="306"/>
      <c r="C117" s="306"/>
      <c r="D117" s="306"/>
      <c r="E117" s="306"/>
      <c r="F117" s="306"/>
      <c r="G117" s="24"/>
      <c r="H117" s="24"/>
      <c r="I117" s="286"/>
      <c r="J117" s="24"/>
      <c r="K117" s="24"/>
    </row>
    <row r="118" spans="1:11">
      <c r="A118" s="306"/>
      <c r="B118" s="306"/>
      <c r="C118" s="306"/>
      <c r="D118" s="306"/>
      <c r="E118" s="306"/>
      <c r="F118" s="306"/>
      <c r="G118" s="24"/>
      <c r="H118" s="24"/>
      <c r="I118" s="286"/>
      <c r="J118" s="24"/>
      <c r="K118" s="24"/>
    </row>
    <row r="119" spans="1:11">
      <c r="A119" s="306"/>
      <c r="B119" s="306"/>
      <c r="C119" s="306"/>
      <c r="D119" s="306"/>
      <c r="E119" s="306"/>
      <c r="F119" s="306"/>
      <c r="G119" s="24"/>
      <c r="H119" s="24"/>
      <c r="I119" s="286"/>
      <c r="J119" s="24"/>
      <c r="K119" s="24"/>
    </row>
    <row r="120" spans="1:11">
      <c r="A120" s="306"/>
      <c r="B120" s="306"/>
      <c r="C120" s="306"/>
      <c r="D120" s="306"/>
      <c r="E120" s="306"/>
      <c r="F120" s="306"/>
      <c r="G120" s="24"/>
      <c r="H120" s="24"/>
      <c r="I120" s="286"/>
      <c r="J120" s="24"/>
      <c r="K120" s="24"/>
    </row>
    <row r="121" spans="1:11">
      <c r="A121" s="306"/>
      <c r="B121" s="306"/>
      <c r="C121" s="306"/>
      <c r="D121" s="306"/>
      <c r="E121" s="306"/>
      <c r="F121" s="306"/>
      <c r="G121" s="24"/>
      <c r="H121" s="24"/>
      <c r="I121" s="286"/>
      <c r="J121" s="24"/>
      <c r="K121" s="24"/>
    </row>
    <row r="122" spans="1:11">
      <c r="A122" s="306"/>
      <c r="B122" s="306"/>
      <c r="C122" s="306"/>
      <c r="D122" s="306"/>
      <c r="E122" s="306"/>
      <c r="F122" s="306"/>
      <c r="G122" s="24"/>
      <c r="H122" s="24"/>
      <c r="I122" s="286"/>
      <c r="J122" s="24"/>
      <c r="K122" s="24"/>
    </row>
    <row r="123" spans="1:11">
      <c r="A123" s="306"/>
      <c r="B123" s="306"/>
      <c r="C123" s="306"/>
      <c r="D123" s="306"/>
      <c r="E123" s="306"/>
      <c r="F123" s="306"/>
      <c r="G123" s="24"/>
      <c r="H123" s="24"/>
      <c r="I123" s="286"/>
      <c r="J123" s="24"/>
      <c r="K123" s="24"/>
    </row>
    <row r="124" spans="1:11">
      <c r="A124" s="306"/>
      <c r="B124" s="306"/>
      <c r="C124" s="306"/>
      <c r="D124" s="306"/>
      <c r="E124" s="306"/>
      <c r="F124" s="306"/>
      <c r="G124" s="24"/>
      <c r="H124" s="24"/>
      <c r="I124" s="286"/>
      <c r="J124" s="24"/>
      <c r="K124" s="24"/>
    </row>
    <row r="125" spans="1:11">
      <c r="A125" s="306"/>
      <c r="B125" s="306"/>
      <c r="C125" s="306"/>
      <c r="D125" s="306"/>
      <c r="E125" s="306"/>
      <c r="F125" s="306"/>
      <c r="G125" s="24"/>
      <c r="H125" s="24"/>
      <c r="I125" s="286"/>
      <c r="J125" s="24"/>
      <c r="K125" s="24"/>
    </row>
    <row r="126" spans="1:11">
      <c r="A126" s="306"/>
      <c r="B126" s="306"/>
      <c r="C126" s="306"/>
      <c r="D126" s="306"/>
      <c r="E126" s="306"/>
      <c r="F126" s="306"/>
      <c r="G126" s="24"/>
      <c r="H126" s="24"/>
      <c r="I126" s="286"/>
      <c r="J126" s="24"/>
      <c r="K126" s="24"/>
    </row>
    <row r="127" spans="1:11">
      <c r="A127" s="306"/>
      <c r="B127" s="306"/>
      <c r="C127" s="306"/>
      <c r="D127" s="306"/>
      <c r="E127" s="306"/>
      <c r="F127" s="306"/>
      <c r="G127" s="24"/>
      <c r="H127" s="24"/>
      <c r="I127" s="286"/>
      <c r="J127" s="24"/>
      <c r="K127" s="24"/>
    </row>
    <row r="128" spans="1:11" ht="12.75" customHeight="1">
      <c r="A128" s="306"/>
      <c r="B128" s="306"/>
      <c r="C128" s="306"/>
      <c r="D128" s="306"/>
      <c r="E128" s="306"/>
      <c r="F128" s="306"/>
      <c r="G128" s="24"/>
      <c r="H128" s="24"/>
      <c r="I128" s="286"/>
      <c r="J128" s="24"/>
      <c r="K128" s="24"/>
    </row>
    <row r="129" spans="1:11" ht="12.75" customHeight="1">
      <c r="A129" s="306"/>
      <c r="B129" s="306"/>
      <c r="C129" s="306"/>
      <c r="D129" s="306"/>
      <c r="E129" s="306"/>
      <c r="F129" s="306"/>
      <c r="G129" s="24"/>
      <c r="H129" s="24"/>
      <c r="I129" s="286"/>
      <c r="J129" s="24"/>
      <c r="K129" s="24"/>
    </row>
    <row r="130" spans="1:11" ht="12.75" customHeight="1">
      <c r="A130" s="306"/>
      <c r="B130" s="306"/>
      <c r="C130" s="306"/>
      <c r="D130" s="306"/>
      <c r="E130" s="306"/>
      <c r="F130" s="306"/>
      <c r="G130" s="24"/>
      <c r="H130" s="24"/>
      <c r="I130" s="286"/>
      <c r="J130" s="24"/>
      <c r="K130" s="24"/>
    </row>
    <row r="131" spans="1:11" ht="12.75" customHeight="1">
      <c r="A131" s="306"/>
      <c r="B131" s="306"/>
      <c r="C131" s="306"/>
      <c r="D131" s="306"/>
      <c r="E131" s="306"/>
      <c r="F131" s="306"/>
      <c r="G131" s="24"/>
      <c r="H131" s="24"/>
      <c r="I131" s="286"/>
      <c r="J131" s="24"/>
      <c r="K131" s="24"/>
    </row>
    <row r="132" spans="1:11" ht="12.75" customHeight="1">
      <c r="A132" s="306"/>
      <c r="B132" s="306"/>
      <c r="C132" s="306"/>
      <c r="D132" s="306"/>
      <c r="E132" s="306"/>
      <c r="F132" s="306"/>
      <c r="G132" s="24"/>
      <c r="H132" s="24"/>
      <c r="I132" s="286"/>
      <c r="J132" s="24"/>
      <c r="K132" s="24"/>
    </row>
    <row r="133" spans="1:11" ht="15" customHeight="1">
      <c r="I133" s="400"/>
    </row>
    <row r="134" spans="1:11" ht="15" customHeight="1">
      <c r="I134" s="400"/>
    </row>
    <row r="135" spans="1:11" ht="15" customHeight="1">
      <c r="I135" s="400"/>
    </row>
    <row r="136" spans="1:11" ht="15" customHeight="1">
      <c r="I136" s="400"/>
    </row>
    <row r="137" spans="1:11" ht="15" customHeight="1">
      <c r="I137" s="400"/>
    </row>
    <row r="138" spans="1:11" ht="15" customHeight="1">
      <c r="I138" s="400"/>
    </row>
    <row r="139" spans="1:11" ht="15" customHeight="1">
      <c r="I139" s="400"/>
    </row>
    <row r="140" spans="1:11" ht="15" customHeight="1">
      <c r="I140" s="400"/>
    </row>
    <row r="141" spans="1:11" ht="15" customHeight="1">
      <c r="I141" s="400"/>
    </row>
    <row r="142" spans="1:11" ht="15" customHeight="1">
      <c r="I142" s="400"/>
    </row>
    <row r="143" spans="1:11" ht="15" customHeight="1">
      <c r="I143" s="400"/>
    </row>
    <row r="144" spans="1:11" ht="15" customHeight="1">
      <c r="I144" s="400"/>
    </row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</sheetData>
  <mergeCells count="4">
    <mergeCell ref="A1:F1"/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99594"/>
  </sheetPr>
  <dimension ref="A1:J100"/>
  <sheetViews>
    <sheetView view="pageBreakPreview" zoomScale="60" zoomScaleNormal="100" workbookViewId="0">
      <selection activeCell="E18" sqref="E18:J18"/>
    </sheetView>
  </sheetViews>
  <sheetFormatPr baseColWidth="10" defaultColWidth="14.42578125" defaultRowHeight="15" customHeight="1"/>
  <cols>
    <col min="1" max="11" width="10.7109375" style="121" customWidth="1"/>
    <col min="12" max="16384" width="14.42578125" style="121"/>
  </cols>
  <sheetData>
    <row r="1" spans="1:10" ht="1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0" ht="15" customHeight="1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0" ht="47.25" customHeight="1">
      <c r="A9" s="122"/>
      <c r="B9" s="122"/>
      <c r="C9" s="122"/>
      <c r="D9" s="832" t="s">
        <v>1110</v>
      </c>
      <c r="E9" s="832"/>
      <c r="F9" s="832"/>
      <c r="G9" s="832"/>
      <c r="H9" s="832"/>
      <c r="I9" s="832"/>
      <c r="J9" s="832"/>
    </row>
    <row r="10" spans="1:10" ht="15" customHeight="1">
      <c r="A10" s="122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ht="1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 ht="24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 ht="26.25" customHeight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10" ht="15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 ht="15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ht="35.25" customHeight="1">
      <c r="A16" s="122"/>
      <c r="B16" s="122"/>
      <c r="C16" s="122"/>
      <c r="D16" s="832" t="s">
        <v>1338</v>
      </c>
      <c r="E16" s="832"/>
      <c r="F16" s="832"/>
      <c r="G16" s="832"/>
      <c r="H16" s="832"/>
      <c r="I16" s="832"/>
      <c r="J16" s="832"/>
    </row>
    <row r="17" spans="1:10" ht="21" customHeight="1">
      <c r="A17" s="122"/>
      <c r="B17" s="122"/>
      <c r="C17" s="122"/>
      <c r="D17" s="122"/>
      <c r="E17" s="123"/>
      <c r="F17" s="123"/>
      <c r="G17" s="123"/>
      <c r="H17" s="123"/>
      <c r="I17" s="123"/>
      <c r="J17" s="123"/>
    </row>
    <row r="18" spans="1:10" ht="39.75" customHeight="1">
      <c r="A18" s="122"/>
      <c r="B18" s="122"/>
      <c r="C18" s="122"/>
      <c r="D18" s="122"/>
      <c r="E18" s="712" t="s">
        <v>1112</v>
      </c>
      <c r="F18" s="713"/>
      <c r="G18" s="713"/>
      <c r="H18" s="713"/>
      <c r="I18" s="713"/>
      <c r="J18" s="713"/>
    </row>
    <row r="19" spans="1:10" ht="28.5" hidden="1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ht="15" customHeight="1">
      <c r="A20" s="122"/>
      <c r="B20" s="122"/>
      <c r="C20" s="122"/>
      <c r="D20" s="122"/>
      <c r="E20" s="122"/>
      <c r="F20" s="122"/>
      <c r="G20" s="122"/>
      <c r="H20" s="122" t="s">
        <v>1339</v>
      </c>
      <c r="I20" s="122"/>
      <c r="J20" s="122"/>
    </row>
    <row r="21" spans="1:10" ht="15.75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0" ht="15.75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 ht="15.7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 ht="15.75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.75" customHeight="1">
      <c r="A25" s="122"/>
      <c r="B25" s="122"/>
      <c r="C25" s="122"/>
      <c r="D25" s="122"/>
      <c r="E25" s="122"/>
      <c r="F25" s="122"/>
      <c r="G25" s="122"/>
      <c r="H25" s="122"/>
      <c r="I25" s="714"/>
      <c r="J25" s="714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D9:J9"/>
    <mergeCell ref="D16:J16"/>
    <mergeCell ref="E18:J18"/>
    <mergeCell ref="I25:J25"/>
  </mergeCells>
  <printOptions horizontalCentered="1" vertic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T95"/>
  <sheetViews>
    <sheetView view="pageBreakPreview" topLeftCell="B1" zoomScaleNormal="100" zoomScaleSheetLayoutView="100" workbookViewId="0">
      <selection activeCell="D9" sqref="D9:I17"/>
    </sheetView>
  </sheetViews>
  <sheetFormatPr baseColWidth="10" defaultColWidth="14.42578125" defaultRowHeight="15" customHeight="1"/>
  <cols>
    <col min="1" max="2" width="11.42578125" style="121" customWidth="1"/>
    <col min="3" max="3" width="17.28515625" style="121" customWidth="1"/>
    <col min="4" max="5" width="13" style="169" customWidth="1"/>
    <col min="6" max="6" width="14.42578125" style="169" customWidth="1"/>
    <col min="7" max="7" width="20.42578125" style="169" customWidth="1"/>
    <col min="8" max="8" width="14" style="169" customWidth="1"/>
    <col min="9" max="9" width="13" style="169" customWidth="1"/>
    <col min="10" max="20" width="11.42578125" style="121" customWidth="1"/>
    <col min="21" max="16384" width="14.42578125" style="121"/>
  </cols>
  <sheetData>
    <row r="1" spans="1:20" ht="15" customHeight="1">
      <c r="A1" s="727" t="s">
        <v>1114</v>
      </c>
      <c r="B1" s="716"/>
      <c r="C1" s="716"/>
      <c r="D1" s="716"/>
      <c r="E1" s="716"/>
      <c r="F1" s="716"/>
      <c r="G1" s="716"/>
      <c r="H1" s="716"/>
      <c r="I1" s="716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727" t="s">
        <v>1340</v>
      </c>
      <c r="B2" s="716"/>
      <c r="C2" s="716"/>
      <c r="D2" s="716"/>
      <c r="E2" s="716"/>
      <c r="F2" s="716"/>
      <c r="G2" s="716"/>
      <c r="H2" s="716"/>
      <c r="I2" s="716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9" customHeight="1">
      <c r="A3" s="725" t="s">
        <v>1116</v>
      </c>
      <c r="B3" s="716"/>
      <c r="C3" s="716"/>
      <c r="D3" s="716"/>
      <c r="E3" s="716"/>
      <c r="F3" s="716"/>
      <c r="G3" s="716"/>
      <c r="H3" s="716"/>
      <c r="I3" s="716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21.75" customHeight="1">
      <c r="A4" s="717"/>
      <c r="B4" s="717"/>
      <c r="C4" s="717"/>
      <c r="D4" s="717"/>
      <c r="E4" s="717"/>
      <c r="F4" s="717"/>
      <c r="G4" s="717"/>
      <c r="H4" s="717"/>
      <c r="I4" s="717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ht="9" customHeight="1">
      <c r="A5" s="855" t="s">
        <v>1341</v>
      </c>
      <c r="B5" s="730"/>
      <c r="C5" s="796"/>
      <c r="D5" s="860" t="s">
        <v>1342</v>
      </c>
      <c r="E5" s="861"/>
      <c r="F5" s="861"/>
      <c r="G5" s="861"/>
      <c r="H5" s="852"/>
      <c r="I5" s="853" t="s">
        <v>1343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1:20" ht="19.5" customHeight="1">
      <c r="A6" s="856"/>
      <c r="B6" s="834"/>
      <c r="C6" s="794"/>
      <c r="D6" s="550" t="s">
        <v>1344</v>
      </c>
      <c r="E6" s="551" t="s">
        <v>1345</v>
      </c>
      <c r="F6" s="550" t="s">
        <v>1346</v>
      </c>
      <c r="G6" s="550" t="s">
        <v>1347</v>
      </c>
      <c r="H6" s="550" t="s">
        <v>1348</v>
      </c>
      <c r="I6" s="854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0" ht="9" customHeight="1">
      <c r="A7" s="797"/>
      <c r="B7" s="717"/>
      <c r="C7" s="798"/>
      <c r="D7" s="550">
        <v>1</v>
      </c>
      <c r="E7" s="550">
        <v>2</v>
      </c>
      <c r="F7" s="550" t="s">
        <v>1349</v>
      </c>
      <c r="G7" s="550">
        <v>4</v>
      </c>
      <c r="H7" s="550">
        <v>5</v>
      </c>
      <c r="I7" s="550" t="s">
        <v>1350</v>
      </c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1:20" ht="9" customHeight="1">
      <c r="A8" s="857" t="s">
        <v>1119</v>
      </c>
      <c r="B8" s="730"/>
      <c r="C8" s="796"/>
      <c r="D8" s="149">
        <v>0</v>
      </c>
      <c r="E8" s="149">
        <v>0</v>
      </c>
      <c r="F8" s="149">
        <f t="shared" ref="F8:F18" si="0">D8+E8</f>
        <v>0</v>
      </c>
      <c r="G8" s="149">
        <v>0</v>
      </c>
      <c r="H8" s="149">
        <v>0</v>
      </c>
      <c r="I8" s="149">
        <f t="shared" ref="I8:I18" si="1">H8-D8</f>
        <v>0</v>
      </c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0" ht="9" customHeight="1">
      <c r="A9" s="833" t="s">
        <v>1120</v>
      </c>
      <c r="B9" s="834"/>
      <c r="C9" s="794"/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0" ht="9" customHeight="1">
      <c r="A10" s="833" t="s">
        <v>1351</v>
      </c>
      <c r="B10" s="834"/>
      <c r="C10" s="794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spans="1:20" ht="9" customHeight="1">
      <c r="A11" s="833" t="s">
        <v>1122</v>
      </c>
      <c r="B11" s="834"/>
      <c r="C11" s="794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t="9" customHeight="1">
      <c r="A12" s="858" t="s">
        <v>1123</v>
      </c>
      <c r="B12" s="834"/>
      <c r="C12" s="794"/>
      <c r="D12" s="149">
        <v>0</v>
      </c>
      <c r="E12" s="149">
        <v>4412772.3600000003</v>
      </c>
      <c r="F12" s="149">
        <v>4412772.3600000003</v>
      </c>
      <c r="G12" s="149">
        <v>4412772.3600000003</v>
      </c>
      <c r="H12" s="149">
        <v>4412772.3600000003</v>
      </c>
      <c r="I12" s="149">
        <v>4412772.3600000003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t="9" customHeight="1">
      <c r="A13" s="833" t="s">
        <v>1124</v>
      </c>
      <c r="B13" s="834"/>
      <c r="C13" s="794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t="24" customHeight="1">
      <c r="A14" s="833" t="s">
        <v>1352</v>
      </c>
      <c r="B14" s="834"/>
      <c r="C14" s="794"/>
      <c r="D14" s="149">
        <v>0</v>
      </c>
      <c r="E14" s="149">
        <v>1445402.44</v>
      </c>
      <c r="F14" s="149">
        <v>1445402.44</v>
      </c>
      <c r="G14" s="149">
        <v>1445402.44</v>
      </c>
      <c r="H14" s="149">
        <v>1445402.44</v>
      </c>
      <c r="I14" s="149">
        <v>1445402.44</v>
      </c>
      <c r="J14" s="150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t="36" customHeight="1">
      <c r="A15" s="833" t="s">
        <v>1353</v>
      </c>
      <c r="B15" s="834"/>
      <c r="C15" s="794"/>
      <c r="D15" s="149">
        <v>105901601</v>
      </c>
      <c r="E15" s="149">
        <v>57009528.159999996</v>
      </c>
      <c r="F15" s="149">
        <v>162911129.16</v>
      </c>
      <c r="G15" s="149">
        <v>162911129.16</v>
      </c>
      <c r="H15" s="149">
        <v>162911129.16</v>
      </c>
      <c r="I15" s="149">
        <v>57009528.159999996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t="36" customHeight="1">
      <c r="A16" s="833" t="s">
        <v>1354</v>
      </c>
      <c r="B16" s="834"/>
      <c r="C16" s="794"/>
      <c r="D16" s="149">
        <v>406006955.74000001</v>
      </c>
      <c r="E16" s="149">
        <v>67815080.899999976</v>
      </c>
      <c r="F16" s="149">
        <v>473822036.63999999</v>
      </c>
      <c r="G16" s="149">
        <v>473822036.63999999</v>
      </c>
      <c r="H16" s="149">
        <v>473822036.63999999</v>
      </c>
      <c r="I16" s="149">
        <v>67815080.899999976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t="9" customHeight="1">
      <c r="A17" s="833" t="s">
        <v>1355</v>
      </c>
      <c r="B17" s="834"/>
      <c r="C17" s="794"/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9" customHeight="1">
      <c r="A18" s="552"/>
      <c r="B18" s="553"/>
      <c r="C18" s="145"/>
      <c r="D18" s="175">
        <v>0</v>
      </c>
      <c r="E18" s="175">
        <v>0</v>
      </c>
      <c r="F18" s="149">
        <f t="shared" si="0"/>
        <v>0</v>
      </c>
      <c r="G18" s="149">
        <v>0</v>
      </c>
      <c r="H18" s="149">
        <v>0</v>
      </c>
      <c r="I18" s="149">
        <f t="shared" si="1"/>
        <v>0</v>
      </c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t="9" customHeight="1">
      <c r="A19" s="554"/>
      <c r="B19" s="555"/>
      <c r="C19" s="146" t="s">
        <v>1241</v>
      </c>
      <c r="D19" s="176">
        <f>D8+D9+D10+D11+D12+D13+D14+D15+D16+D17</f>
        <v>511908556.74000001</v>
      </c>
      <c r="E19" s="176">
        <f>E8+E9+E10+E11+E12+E13+E14+E15+E16+E17</f>
        <v>130682783.85999997</v>
      </c>
      <c r="F19" s="177">
        <f>SUM(F8:F18)</f>
        <v>642591340.60000002</v>
      </c>
      <c r="G19" s="177">
        <f>G8+G9+G10+G11+G12+G13+G14+G15+G16+G17</f>
        <v>642591340.60000002</v>
      </c>
      <c r="H19" s="177">
        <f>H8+H9+H10+H11+H12+H13+H14+H15+H16+H17</f>
        <v>642591340.60000002</v>
      </c>
      <c r="I19" s="849">
        <f>I8+I11+I12+I13+I14+I16+I15</f>
        <v>130682783.85999997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t="9" customHeight="1">
      <c r="A20" s="147"/>
      <c r="B20" s="147"/>
      <c r="C20" s="147"/>
      <c r="D20" s="178"/>
      <c r="E20" s="178"/>
      <c r="F20" s="178"/>
      <c r="G20" s="851" t="s">
        <v>1356</v>
      </c>
      <c r="H20" s="852"/>
      <c r="I20" s="850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t="9" customHeight="1">
      <c r="A21" s="859" t="s">
        <v>1357</v>
      </c>
      <c r="B21" s="730"/>
      <c r="C21" s="796"/>
      <c r="D21" s="860" t="s">
        <v>1342</v>
      </c>
      <c r="E21" s="861"/>
      <c r="F21" s="861"/>
      <c r="G21" s="861"/>
      <c r="H21" s="852"/>
      <c r="I21" s="853" t="s">
        <v>1343</v>
      </c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t="27.75" customHeight="1">
      <c r="A22" s="856"/>
      <c r="B22" s="834"/>
      <c r="C22" s="794"/>
      <c r="D22" s="550" t="s">
        <v>1344</v>
      </c>
      <c r="E22" s="551" t="s">
        <v>1345</v>
      </c>
      <c r="F22" s="550" t="s">
        <v>1346</v>
      </c>
      <c r="G22" s="550" t="s">
        <v>1347</v>
      </c>
      <c r="H22" s="550" t="s">
        <v>1348</v>
      </c>
      <c r="I22" s="854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t="9" customHeight="1">
      <c r="A23" s="797"/>
      <c r="B23" s="717"/>
      <c r="C23" s="798"/>
      <c r="D23" s="550">
        <v>1</v>
      </c>
      <c r="E23" s="550">
        <v>2</v>
      </c>
      <c r="F23" s="550" t="s">
        <v>1349</v>
      </c>
      <c r="G23" s="550">
        <v>4</v>
      </c>
      <c r="H23" s="550">
        <v>5</v>
      </c>
      <c r="I23" s="550" t="s">
        <v>1350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21" customHeight="1">
      <c r="A24" s="839" t="s">
        <v>1358</v>
      </c>
      <c r="B24" s="730"/>
      <c r="C24" s="796"/>
      <c r="D24" s="556">
        <f>D25+D26+D27+D28+D29+D30+D31+D32+D33</f>
        <v>0</v>
      </c>
      <c r="E24" s="556">
        <f>E25+E26+E27+E28+E29+E30+E31+E32+E33</f>
        <v>0</v>
      </c>
      <c r="F24" s="149">
        <f t="shared" ref="F24:F46" si="2">D24+E24</f>
        <v>0</v>
      </c>
      <c r="G24" s="556">
        <f>G25+G26+G27+G28+G29+G30+G31+G32</f>
        <v>0</v>
      </c>
      <c r="H24" s="556">
        <f>H25+H26+H27+H28+H29+H30+H31+H32</f>
        <v>0</v>
      </c>
      <c r="I24" s="149">
        <f t="shared" ref="I24:I48" si="3">H24-D24</f>
        <v>0</v>
      </c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t="9" customHeight="1">
      <c r="A25" s="833" t="s">
        <v>1119</v>
      </c>
      <c r="B25" s="834"/>
      <c r="C25" s="794"/>
      <c r="D25" s="179">
        <v>0</v>
      </c>
      <c r="E25" s="149">
        <v>0</v>
      </c>
      <c r="F25" s="149">
        <f t="shared" si="2"/>
        <v>0</v>
      </c>
      <c r="G25" s="149">
        <v>0</v>
      </c>
      <c r="H25" s="149">
        <v>0</v>
      </c>
      <c r="I25" s="149">
        <f t="shared" si="3"/>
        <v>0</v>
      </c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t="16.5" customHeight="1">
      <c r="A26" s="833" t="s">
        <v>1120</v>
      </c>
      <c r="B26" s="834"/>
      <c r="C26" s="794"/>
      <c r="D26" s="179">
        <v>0</v>
      </c>
      <c r="E26" s="149">
        <v>0</v>
      </c>
      <c r="F26" s="149">
        <f t="shared" si="2"/>
        <v>0</v>
      </c>
      <c r="G26" s="149">
        <v>0</v>
      </c>
      <c r="H26" s="149">
        <v>0</v>
      </c>
      <c r="I26" s="149">
        <f t="shared" si="3"/>
        <v>0</v>
      </c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t="9" customHeight="1">
      <c r="A27" s="833" t="s">
        <v>1351</v>
      </c>
      <c r="B27" s="834"/>
      <c r="C27" s="794"/>
      <c r="D27" s="179"/>
      <c r="E27" s="149"/>
      <c r="F27" s="149">
        <f t="shared" si="2"/>
        <v>0</v>
      </c>
      <c r="G27" s="149"/>
      <c r="H27" s="149"/>
      <c r="I27" s="149">
        <f t="shared" si="3"/>
        <v>0</v>
      </c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t="9" customHeight="1">
      <c r="A28" s="833" t="s">
        <v>1122</v>
      </c>
      <c r="B28" s="834"/>
      <c r="C28" s="794"/>
      <c r="D28" s="179">
        <v>0</v>
      </c>
      <c r="E28" s="149">
        <v>0</v>
      </c>
      <c r="F28" s="149">
        <f t="shared" si="2"/>
        <v>0</v>
      </c>
      <c r="G28" s="149">
        <v>0</v>
      </c>
      <c r="H28" s="149">
        <v>0</v>
      </c>
      <c r="I28" s="149">
        <f t="shared" si="3"/>
        <v>0</v>
      </c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t="15" hidden="1" customHeight="1">
      <c r="A29" s="840" t="s">
        <v>1359</v>
      </c>
      <c r="B29" s="841"/>
      <c r="C29" s="842"/>
      <c r="D29" s="179">
        <v>0</v>
      </c>
      <c r="E29" s="149">
        <v>0</v>
      </c>
      <c r="F29" s="149">
        <f t="shared" si="2"/>
        <v>0</v>
      </c>
      <c r="G29" s="149">
        <v>0</v>
      </c>
      <c r="H29" s="149">
        <v>0</v>
      </c>
      <c r="I29" s="149">
        <f t="shared" si="3"/>
        <v>0</v>
      </c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t="15" hidden="1" customHeight="1">
      <c r="A30" s="840" t="s">
        <v>1360</v>
      </c>
      <c r="B30" s="841"/>
      <c r="C30" s="842"/>
      <c r="D30" s="179">
        <v>0</v>
      </c>
      <c r="E30" s="149">
        <v>0</v>
      </c>
      <c r="F30" s="149">
        <f t="shared" si="2"/>
        <v>0</v>
      </c>
      <c r="G30" s="149">
        <v>0</v>
      </c>
      <c r="H30" s="149">
        <v>0</v>
      </c>
      <c r="I30" s="149">
        <f t="shared" si="3"/>
        <v>0</v>
      </c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t="37.5" customHeight="1">
      <c r="A31" s="833" t="s">
        <v>1127</v>
      </c>
      <c r="B31" s="834"/>
      <c r="C31" s="794"/>
      <c r="D31" s="17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t="21.75" customHeight="1">
      <c r="A32" s="833" t="s">
        <v>1128</v>
      </c>
      <c r="B32" s="834"/>
      <c r="C32" s="794"/>
      <c r="D32" s="17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t="9" customHeight="1">
      <c r="A33" s="557"/>
      <c r="B33" s="838"/>
      <c r="C33" s="794"/>
      <c r="D33" s="17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t="40.5" customHeight="1">
      <c r="A34" s="835" t="s">
        <v>1361</v>
      </c>
      <c r="B34" s="836"/>
      <c r="C34" s="837"/>
      <c r="D34" s="702">
        <v>511908556</v>
      </c>
      <c r="E34" s="702">
        <v>130682783.85999997</v>
      </c>
      <c r="F34" s="703">
        <v>642591340.8599999</v>
      </c>
      <c r="G34" s="702">
        <v>642591340.8599999</v>
      </c>
      <c r="H34" s="702">
        <v>642591340.8599999</v>
      </c>
      <c r="I34" s="703">
        <v>130682784.85999994</v>
      </c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t="16.5" customHeight="1">
      <c r="A35" s="833" t="s">
        <v>1120</v>
      </c>
      <c r="B35" s="834"/>
      <c r="C35" s="794"/>
      <c r="D35" s="17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t="9" customHeight="1">
      <c r="A36" s="833" t="s">
        <v>1362</v>
      </c>
      <c r="B36" s="834"/>
      <c r="C36" s="794"/>
      <c r="D36" s="179">
        <v>0</v>
      </c>
      <c r="E36" s="149">
        <v>5858174.8000000007</v>
      </c>
      <c r="F36" s="149">
        <v>5858175.8000000007</v>
      </c>
      <c r="G36" s="149">
        <v>5858175.8000000007</v>
      </c>
      <c r="H36" s="149">
        <v>5858175.8000000007</v>
      </c>
      <c r="I36" s="149">
        <v>5858175.8000000007</v>
      </c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ht="19.5" hidden="1" customHeight="1">
      <c r="A37" s="840" t="s">
        <v>1363</v>
      </c>
      <c r="B37" s="834"/>
      <c r="C37" s="794"/>
      <c r="D37" s="179">
        <v>0</v>
      </c>
      <c r="E37" s="179">
        <v>0</v>
      </c>
      <c r="F37" s="149">
        <v>0</v>
      </c>
      <c r="G37" s="149">
        <v>0</v>
      </c>
      <c r="H37" s="149">
        <v>0</v>
      </c>
      <c r="I37" s="149">
        <v>0</v>
      </c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9.5" hidden="1" customHeight="1">
      <c r="A38" s="833" t="s">
        <v>1364</v>
      </c>
      <c r="B38" s="843"/>
      <c r="C38" s="844"/>
      <c r="D38" s="17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9.5" hidden="1" customHeight="1">
      <c r="A39" s="833" t="s">
        <v>1365</v>
      </c>
      <c r="B39" s="843"/>
      <c r="C39" s="844"/>
      <c r="D39" s="17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</row>
    <row r="40" spans="1:20" ht="19.5" hidden="1" customHeight="1">
      <c r="A40" s="833" t="s">
        <v>1366</v>
      </c>
      <c r="B40" s="843"/>
      <c r="C40" s="844"/>
      <c r="D40" s="17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 ht="19.5" hidden="1" customHeight="1">
      <c r="A41" s="833" t="s">
        <v>1367</v>
      </c>
      <c r="B41" s="843"/>
      <c r="C41" s="844"/>
      <c r="D41" s="17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</row>
    <row r="42" spans="1:20" ht="19.5" hidden="1" customHeight="1">
      <c r="A42" s="833" t="s">
        <v>1368</v>
      </c>
      <c r="B42" s="843"/>
      <c r="C42" s="844"/>
      <c r="D42" s="17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</row>
    <row r="43" spans="1:20" ht="39.75" customHeight="1">
      <c r="A43" s="833" t="s">
        <v>1369</v>
      </c>
      <c r="B43" s="846"/>
      <c r="C43" s="847"/>
      <c r="D43" s="179">
        <v>511908556</v>
      </c>
      <c r="E43" s="179">
        <v>124824609.05999997</v>
      </c>
      <c r="F43" s="149">
        <v>636733165.05999994</v>
      </c>
      <c r="G43" s="558">
        <v>636733165.05999994</v>
      </c>
      <c r="H43" s="149">
        <v>636733165.05999994</v>
      </c>
      <c r="I43" s="149">
        <v>124824609.05999994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</row>
    <row r="44" spans="1:20" ht="16.5" hidden="1" customHeight="1">
      <c r="A44" s="833" t="s">
        <v>1370</v>
      </c>
      <c r="B44" s="834"/>
      <c r="C44" s="794"/>
      <c r="D44" s="17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spans="1:20" ht="16.5" hidden="1" customHeight="1">
      <c r="A45" s="833" t="s">
        <v>1371</v>
      </c>
      <c r="B45" s="834"/>
      <c r="C45" s="794"/>
      <c r="D45" s="17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</row>
    <row r="46" spans="1:20" ht="9" customHeight="1">
      <c r="A46" s="845" t="s">
        <v>1355</v>
      </c>
      <c r="B46" s="834"/>
      <c r="C46" s="794"/>
      <c r="D46" s="55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ht="9" customHeight="1">
      <c r="A47" s="833"/>
      <c r="B47" s="834"/>
      <c r="C47" s="794"/>
      <c r="D47" s="179"/>
      <c r="E47" s="149"/>
      <c r="F47" s="149"/>
      <c r="G47" s="149"/>
      <c r="H47" s="149"/>
      <c r="I47" s="149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</row>
    <row r="48" spans="1:20" ht="9" customHeight="1">
      <c r="A48" s="560"/>
      <c r="B48" s="848"/>
      <c r="C48" s="798"/>
      <c r="D48" s="561">
        <v>0</v>
      </c>
      <c r="E48" s="175">
        <v>0</v>
      </c>
      <c r="F48" s="149">
        <v>0</v>
      </c>
      <c r="G48" s="175">
        <v>0</v>
      </c>
      <c r="H48" s="175">
        <v>0</v>
      </c>
      <c r="I48" s="149">
        <f t="shared" si="3"/>
        <v>0</v>
      </c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0" ht="21.75" customHeight="1">
      <c r="A49" s="562"/>
      <c r="B49" s="555"/>
      <c r="C49" s="146" t="s">
        <v>1241</v>
      </c>
      <c r="D49" s="176">
        <f t="shared" ref="D49:I49" si="4">D24+D34+D46</f>
        <v>511908556</v>
      </c>
      <c r="E49" s="176">
        <f t="shared" si="4"/>
        <v>130682783.85999997</v>
      </c>
      <c r="F49" s="177">
        <f t="shared" si="4"/>
        <v>642591340.8599999</v>
      </c>
      <c r="G49" s="176">
        <f t="shared" si="4"/>
        <v>642591340.8599999</v>
      </c>
      <c r="H49" s="176">
        <f t="shared" si="4"/>
        <v>642591340.8599999</v>
      </c>
      <c r="I49" s="849">
        <f t="shared" si="4"/>
        <v>130682784.85999994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1:20" ht="9" customHeight="1">
      <c r="A50" s="147"/>
      <c r="B50" s="147"/>
      <c r="C50" s="147"/>
      <c r="D50" s="178"/>
      <c r="E50" s="178"/>
      <c r="F50" s="178"/>
      <c r="G50" s="851" t="s">
        <v>1356</v>
      </c>
      <c r="H50" s="852"/>
      <c r="I50" s="850"/>
      <c r="J50" s="371"/>
      <c r="K50" s="128"/>
      <c r="L50" s="128"/>
      <c r="M50" s="128"/>
      <c r="N50" s="128"/>
      <c r="O50" s="128"/>
      <c r="P50" s="128"/>
      <c r="Q50" s="128"/>
      <c r="R50" s="128"/>
      <c r="S50" s="128"/>
      <c r="T50" s="128"/>
    </row>
    <row r="51" spans="1:20" ht="9" customHeight="1">
      <c r="A51" s="128"/>
      <c r="B51" s="128"/>
      <c r="C51" s="128"/>
      <c r="D51" s="180"/>
      <c r="E51" s="180"/>
      <c r="F51" s="180"/>
      <c r="G51" s="180"/>
      <c r="H51" s="180"/>
      <c r="I51" s="180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</row>
    <row r="52" spans="1:20" ht="10.5" customHeight="1">
      <c r="A52" s="718" t="s">
        <v>1232</v>
      </c>
      <c r="B52" s="716"/>
      <c r="C52" s="716"/>
      <c r="D52" s="716"/>
      <c r="E52" s="716"/>
      <c r="F52" s="716"/>
      <c r="G52" s="716"/>
      <c r="H52" s="716"/>
      <c r="I52" s="716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</row>
    <row r="53" spans="1:20" ht="9" customHeight="1">
      <c r="A53" s="128"/>
      <c r="B53" s="128"/>
      <c r="C53" s="128"/>
      <c r="D53" s="180"/>
      <c r="E53" s="180"/>
      <c r="F53" s="180"/>
      <c r="G53" s="180"/>
      <c r="H53" s="180"/>
      <c r="I53" s="180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</row>
    <row r="54" spans="1:20" ht="9" customHeight="1">
      <c r="A54" s="128"/>
      <c r="B54" s="128"/>
      <c r="C54" s="128"/>
      <c r="D54" s="180"/>
      <c r="E54" s="180"/>
      <c r="F54" s="180"/>
      <c r="G54" s="180"/>
      <c r="H54" s="180"/>
      <c r="I54" s="180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</row>
    <row r="55" spans="1:20" ht="9" customHeight="1">
      <c r="A55" s="128"/>
      <c r="B55" s="128"/>
      <c r="C55" s="128"/>
      <c r="D55" s="180"/>
      <c r="E55" s="180"/>
      <c r="F55" s="180"/>
      <c r="G55" s="180"/>
      <c r="H55" s="180"/>
      <c r="I55" s="180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</row>
    <row r="56" spans="1:20" ht="9" customHeight="1">
      <c r="A56" s="128"/>
      <c r="B56" s="128"/>
      <c r="C56" s="128"/>
      <c r="D56" s="180"/>
      <c r="E56" s="180"/>
      <c r="F56" s="180"/>
      <c r="G56" s="180"/>
      <c r="H56" s="180"/>
      <c r="I56" s="180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spans="1:20" ht="9" customHeight="1">
      <c r="A57" s="128"/>
      <c r="B57" s="128"/>
      <c r="C57" s="128"/>
      <c r="D57" s="180"/>
      <c r="E57" s="180"/>
      <c r="F57" s="180"/>
      <c r="G57" s="180"/>
      <c r="H57" s="180"/>
      <c r="I57" s="180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</row>
    <row r="58" spans="1:20" ht="9" customHeight="1">
      <c r="A58" s="128"/>
      <c r="B58" s="128"/>
      <c r="C58" s="128"/>
      <c r="D58" s="180"/>
      <c r="E58" s="180"/>
      <c r="F58" s="180"/>
      <c r="G58" s="180"/>
      <c r="H58" s="180"/>
      <c r="I58" s="180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</row>
    <row r="59" spans="1:20" ht="9" customHeight="1">
      <c r="A59" s="128"/>
      <c r="B59" s="128"/>
      <c r="C59" s="128"/>
      <c r="D59" s="180"/>
      <c r="E59" s="180"/>
      <c r="F59" s="180"/>
      <c r="G59" s="180"/>
      <c r="H59" s="180"/>
      <c r="I59" s="180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</row>
    <row r="60" spans="1:20" ht="9" customHeight="1">
      <c r="A60" s="128"/>
      <c r="B60" s="128"/>
      <c r="C60" s="128"/>
      <c r="D60" s="180"/>
      <c r="E60" s="180"/>
      <c r="F60" s="180"/>
      <c r="G60" s="180"/>
      <c r="H60" s="180"/>
      <c r="I60" s="180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spans="1:20" ht="9" customHeight="1">
      <c r="A61" s="128"/>
      <c r="B61" s="128"/>
      <c r="C61" s="128"/>
      <c r="D61" s="180"/>
      <c r="E61" s="180"/>
      <c r="F61" s="180"/>
      <c r="G61" s="180"/>
      <c r="H61" s="180"/>
      <c r="I61" s="180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</row>
    <row r="62" spans="1:20" ht="9" customHeight="1">
      <c r="A62" s="128"/>
      <c r="B62" s="128"/>
      <c r="C62" s="128"/>
      <c r="D62" s="180"/>
      <c r="E62" s="180"/>
      <c r="F62" s="180"/>
      <c r="G62" s="180"/>
      <c r="H62" s="180"/>
      <c r="I62" s="180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spans="1:20" ht="9" customHeight="1">
      <c r="A63" s="128"/>
      <c r="B63" s="128"/>
      <c r="C63" s="128"/>
      <c r="D63" s="180"/>
      <c r="E63" s="180"/>
      <c r="F63" s="180"/>
      <c r="G63" s="180"/>
      <c r="H63" s="180"/>
      <c r="I63" s="180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  <row r="64" spans="1:20" ht="9" customHeight="1">
      <c r="A64" s="128"/>
      <c r="B64" s="128"/>
      <c r="C64" s="128"/>
      <c r="D64" s="180"/>
      <c r="E64" s="180"/>
      <c r="F64" s="180"/>
      <c r="G64" s="180"/>
      <c r="H64" s="180"/>
      <c r="I64" s="180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</row>
    <row r="65" spans="1:20" ht="9" customHeight="1">
      <c r="A65" s="128"/>
      <c r="B65" s="128"/>
      <c r="C65" s="128"/>
      <c r="D65" s="180"/>
      <c r="E65" s="180"/>
      <c r="F65" s="180"/>
      <c r="G65" s="180"/>
      <c r="H65" s="180"/>
      <c r="I65" s="180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</row>
    <row r="66" spans="1:20" ht="9" customHeight="1">
      <c r="A66" s="128"/>
      <c r="B66" s="128"/>
      <c r="C66" s="128"/>
      <c r="D66" s="180"/>
      <c r="E66" s="180"/>
      <c r="F66" s="180"/>
      <c r="G66" s="180"/>
      <c r="H66" s="180"/>
      <c r="I66" s="180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</row>
    <row r="67" spans="1:20" ht="9" customHeight="1">
      <c r="A67" s="128"/>
      <c r="B67" s="128"/>
      <c r="C67" s="128"/>
      <c r="D67" s="180"/>
      <c r="E67" s="180"/>
      <c r="F67" s="180"/>
      <c r="G67" s="180"/>
      <c r="H67" s="180"/>
      <c r="I67" s="180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</row>
    <row r="68" spans="1:20" ht="9" customHeight="1">
      <c r="A68" s="128"/>
      <c r="B68" s="128"/>
      <c r="C68" s="128"/>
      <c r="D68" s="180"/>
      <c r="E68" s="180"/>
      <c r="F68" s="180"/>
      <c r="G68" s="180"/>
      <c r="H68" s="180"/>
      <c r="I68" s="180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spans="1:20" ht="9" customHeight="1">
      <c r="A69" s="128"/>
      <c r="B69" s="128"/>
      <c r="C69" s="128"/>
      <c r="D69" s="180"/>
      <c r="E69" s="180"/>
      <c r="F69" s="180"/>
      <c r="G69" s="180"/>
      <c r="H69" s="180"/>
      <c r="I69" s="180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</row>
    <row r="70" spans="1:20" ht="9" customHeight="1">
      <c r="A70" s="128"/>
      <c r="B70" s="128"/>
      <c r="C70" s="128"/>
      <c r="D70" s="180"/>
      <c r="E70" s="180"/>
      <c r="F70" s="180"/>
      <c r="G70" s="180"/>
      <c r="H70" s="180"/>
      <c r="I70" s="180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spans="1:20" ht="9" customHeight="1">
      <c r="A71" s="128"/>
      <c r="B71" s="128"/>
      <c r="C71" s="128"/>
      <c r="D71" s="180"/>
      <c r="E71" s="180"/>
      <c r="F71" s="180"/>
      <c r="G71" s="180"/>
      <c r="H71" s="180"/>
      <c r="I71" s="180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0" ht="9" customHeight="1">
      <c r="A72" s="128"/>
      <c r="B72" s="128"/>
      <c r="C72" s="128"/>
      <c r="D72" s="180"/>
      <c r="E72" s="180"/>
      <c r="F72" s="180"/>
      <c r="G72" s="180"/>
      <c r="H72" s="180"/>
      <c r="I72" s="180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</row>
    <row r="73" spans="1:20" ht="9" customHeight="1">
      <c r="A73" s="128"/>
      <c r="B73" s="128"/>
      <c r="C73" s="128"/>
      <c r="D73" s="180"/>
      <c r="E73" s="180"/>
      <c r="F73" s="180"/>
      <c r="G73" s="180"/>
      <c r="H73" s="180"/>
      <c r="I73" s="180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</row>
    <row r="74" spans="1:20" ht="9" customHeight="1">
      <c r="A74" s="128"/>
      <c r="B74" s="128"/>
      <c r="C74" s="128"/>
      <c r="D74" s="180"/>
      <c r="E74" s="180"/>
      <c r="F74" s="180"/>
      <c r="G74" s="180"/>
      <c r="H74" s="180"/>
      <c r="I74" s="180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spans="1:20" ht="9" customHeight="1">
      <c r="A75" s="128"/>
      <c r="B75" s="128"/>
      <c r="C75" s="128"/>
      <c r="D75" s="180"/>
      <c r="E75" s="180"/>
      <c r="F75" s="180"/>
      <c r="G75" s="180"/>
      <c r="H75" s="180"/>
      <c r="I75" s="180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</row>
    <row r="76" spans="1:20" ht="9" customHeight="1">
      <c r="A76" s="128"/>
      <c r="B76" s="128"/>
      <c r="C76" s="128"/>
      <c r="D76" s="180"/>
      <c r="E76" s="180"/>
      <c r="F76" s="180"/>
      <c r="G76" s="180"/>
      <c r="H76" s="180"/>
      <c r="I76" s="180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</row>
    <row r="77" spans="1:20" ht="9" customHeight="1">
      <c r="A77" s="128"/>
      <c r="B77" s="128"/>
      <c r="C77" s="128"/>
      <c r="D77" s="180"/>
      <c r="E77" s="180"/>
      <c r="F77" s="180"/>
      <c r="G77" s="180"/>
      <c r="H77" s="180"/>
      <c r="I77" s="180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</row>
    <row r="78" spans="1:20" ht="9" customHeight="1">
      <c r="A78" s="128"/>
      <c r="B78" s="128"/>
      <c r="C78" s="128"/>
      <c r="D78" s="180"/>
      <c r="E78" s="180"/>
      <c r="F78" s="180"/>
      <c r="G78" s="180"/>
      <c r="H78" s="180"/>
      <c r="I78" s="180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</row>
    <row r="79" spans="1:20" ht="9" customHeight="1">
      <c r="A79" s="128"/>
      <c r="B79" s="128"/>
      <c r="C79" s="128"/>
      <c r="D79" s="180"/>
      <c r="E79" s="180"/>
      <c r="F79" s="180"/>
      <c r="G79" s="180"/>
      <c r="H79" s="180"/>
      <c r="I79" s="180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</row>
    <row r="80" spans="1:20" ht="9" customHeight="1">
      <c r="A80" s="128"/>
      <c r="B80" s="128"/>
      <c r="C80" s="128"/>
      <c r="D80" s="180"/>
      <c r="E80" s="180"/>
      <c r="F80" s="180"/>
      <c r="G80" s="180"/>
      <c r="H80" s="180"/>
      <c r="I80" s="180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</row>
    <row r="81" spans="1:20" ht="9" customHeight="1">
      <c r="A81" s="128"/>
      <c r="B81" s="128"/>
      <c r="C81" s="128"/>
      <c r="D81" s="180"/>
      <c r="E81" s="180"/>
      <c r="F81" s="180"/>
      <c r="G81" s="180"/>
      <c r="H81" s="180"/>
      <c r="I81" s="180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</row>
    <row r="82" spans="1:20" ht="9" customHeight="1">
      <c r="A82" s="128"/>
      <c r="B82" s="128"/>
      <c r="C82" s="128"/>
      <c r="D82" s="180"/>
      <c r="E82" s="180"/>
      <c r="F82" s="180"/>
      <c r="G82" s="180"/>
      <c r="H82" s="180"/>
      <c r="I82" s="180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</row>
    <row r="83" spans="1:20" ht="9" customHeight="1">
      <c r="A83" s="128"/>
      <c r="B83" s="128"/>
      <c r="C83" s="128"/>
      <c r="D83" s="180"/>
      <c r="E83" s="180"/>
      <c r="F83" s="180"/>
      <c r="G83" s="180"/>
      <c r="H83" s="180"/>
      <c r="I83" s="180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</row>
    <row r="84" spans="1:20" ht="9" customHeight="1">
      <c r="A84" s="128"/>
      <c r="B84" s="128"/>
      <c r="C84" s="128"/>
      <c r="D84" s="180"/>
      <c r="E84" s="180"/>
      <c r="F84" s="180"/>
      <c r="G84" s="180"/>
      <c r="H84" s="180"/>
      <c r="I84" s="180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</row>
    <row r="85" spans="1:20" ht="9" customHeight="1">
      <c r="A85" s="128"/>
      <c r="B85" s="128"/>
      <c r="C85" s="128"/>
      <c r="D85" s="180"/>
      <c r="E85" s="180"/>
      <c r="F85" s="180"/>
      <c r="G85" s="180"/>
      <c r="H85" s="180"/>
      <c r="I85" s="180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</row>
    <row r="86" spans="1:20" ht="9" customHeight="1">
      <c r="A86" s="128"/>
      <c r="B86" s="128"/>
      <c r="C86" s="128"/>
      <c r="D86" s="180"/>
      <c r="E86" s="180"/>
      <c r="F86" s="180"/>
      <c r="G86" s="180"/>
      <c r="H86" s="180"/>
      <c r="I86" s="180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1:20" ht="9" customHeight="1">
      <c r="A87" s="128"/>
      <c r="B87" s="128"/>
      <c r="C87" s="128"/>
      <c r="D87" s="180"/>
      <c r="E87" s="180"/>
      <c r="F87" s="180"/>
      <c r="G87" s="180"/>
      <c r="H87" s="180"/>
      <c r="I87" s="180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</row>
    <row r="88" spans="1:20" ht="9" customHeight="1">
      <c r="A88" s="128"/>
      <c r="B88" s="128"/>
      <c r="C88" s="128"/>
      <c r="D88" s="180"/>
      <c r="E88" s="180"/>
      <c r="F88" s="180"/>
      <c r="G88" s="180"/>
      <c r="H88" s="180"/>
      <c r="I88" s="180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spans="1:20" ht="9" customHeight="1">
      <c r="A89" s="128"/>
      <c r="B89" s="128"/>
      <c r="C89" s="128"/>
      <c r="D89" s="180"/>
      <c r="E89" s="180"/>
      <c r="F89" s="180"/>
      <c r="G89" s="180"/>
      <c r="H89" s="180"/>
      <c r="I89" s="180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</row>
    <row r="90" spans="1:20" ht="9" customHeight="1">
      <c r="A90" s="128"/>
      <c r="B90" s="128"/>
      <c r="C90" s="128"/>
      <c r="D90" s="180"/>
      <c r="E90" s="180"/>
      <c r="F90" s="180"/>
      <c r="G90" s="180"/>
      <c r="H90" s="180"/>
      <c r="I90" s="180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</row>
    <row r="91" spans="1:20" ht="9" customHeight="1">
      <c r="A91" s="128"/>
      <c r="B91" s="128"/>
      <c r="C91" s="128"/>
      <c r="D91" s="180"/>
      <c r="E91" s="180"/>
      <c r="F91" s="180"/>
      <c r="G91" s="180"/>
      <c r="H91" s="180"/>
      <c r="I91" s="180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</row>
    <row r="92" spans="1:20" ht="9" customHeight="1">
      <c r="A92" s="128"/>
      <c r="B92" s="128"/>
      <c r="C92" s="128"/>
      <c r="D92" s="180"/>
      <c r="E92" s="180"/>
      <c r="F92" s="180"/>
      <c r="G92" s="180"/>
      <c r="H92" s="180"/>
      <c r="I92" s="180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</row>
    <row r="93" spans="1:20" ht="9" customHeight="1">
      <c r="A93" s="128"/>
      <c r="B93" s="128"/>
      <c r="C93" s="128"/>
      <c r="D93" s="180"/>
      <c r="E93" s="180"/>
      <c r="F93" s="180"/>
      <c r="G93" s="180"/>
      <c r="H93" s="180"/>
      <c r="I93" s="180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</row>
    <row r="94" spans="1:20" ht="9" customHeight="1">
      <c r="A94" s="128"/>
      <c r="B94" s="128"/>
      <c r="C94" s="128"/>
      <c r="D94" s="180"/>
      <c r="E94" s="180"/>
      <c r="F94" s="180"/>
      <c r="G94" s="180"/>
      <c r="H94" s="180"/>
      <c r="I94" s="180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</row>
    <row r="95" spans="1:20" ht="9" customHeight="1">
      <c r="A95" s="128"/>
      <c r="B95" s="128"/>
      <c r="C95" s="128"/>
      <c r="D95" s="180"/>
      <c r="E95" s="180"/>
      <c r="F95" s="180"/>
      <c r="G95" s="180"/>
      <c r="H95" s="180"/>
      <c r="I95" s="180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</row>
  </sheetData>
  <mergeCells count="49">
    <mergeCell ref="I19:I20"/>
    <mergeCell ref="A1:I1"/>
    <mergeCell ref="A3:I4"/>
    <mergeCell ref="D5:H5"/>
    <mergeCell ref="A2:I2"/>
    <mergeCell ref="I21:I22"/>
    <mergeCell ref="A5:C7"/>
    <mergeCell ref="A8:C8"/>
    <mergeCell ref="A9:C9"/>
    <mergeCell ref="A10:C10"/>
    <mergeCell ref="A11:C11"/>
    <mergeCell ref="A12:C12"/>
    <mergeCell ref="A13:C13"/>
    <mergeCell ref="I5:I6"/>
    <mergeCell ref="A16:C16"/>
    <mergeCell ref="A17:C17"/>
    <mergeCell ref="G20:H20"/>
    <mergeCell ref="A21:C23"/>
    <mergeCell ref="D21:H21"/>
    <mergeCell ref="A14:C14"/>
    <mergeCell ref="A15:C15"/>
    <mergeCell ref="A52:I52"/>
    <mergeCell ref="A36:C36"/>
    <mergeCell ref="A37:C37"/>
    <mergeCell ref="A47:C47"/>
    <mergeCell ref="A42:C42"/>
    <mergeCell ref="A41:C41"/>
    <mergeCell ref="A46:C46"/>
    <mergeCell ref="A45:C45"/>
    <mergeCell ref="A43:C43"/>
    <mergeCell ref="A44:C44"/>
    <mergeCell ref="B48:C48"/>
    <mergeCell ref="I49:I50"/>
    <mergeCell ref="A40:C40"/>
    <mergeCell ref="A39:C39"/>
    <mergeCell ref="A38:C38"/>
    <mergeCell ref="G50:H50"/>
    <mergeCell ref="A35:C35"/>
    <mergeCell ref="A34:C34"/>
    <mergeCell ref="B33:C33"/>
    <mergeCell ref="A24:C24"/>
    <mergeCell ref="A31:C31"/>
    <mergeCell ref="A32:C32"/>
    <mergeCell ref="A25:C25"/>
    <mergeCell ref="A26:C26"/>
    <mergeCell ref="A27:C27"/>
    <mergeCell ref="A28:C28"/>
    <mergeCell ref="A29:C29"/>
    <mergeCell ref="A30:C30"/>
  </mergeCells>
  <printOptions horizontalCentered="1"/>
  <pageMargins left="0.70866141732283472" right="0.70866141732283472" top="0.74803149606299213" bottom="0.74803149606299213" header="0" footer="0"/>
  <pageSetup scale="72" orientation="landscape" r:id="rId1"/>
  <colBreaks count="1" manualBreakCount="1">
    <brk id="1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T93"/>
  <sheetViews>
    <sheetView view="pageBreakPreview" zoomScale="96" zoomScaleNormal="100" zoomScaleSheetLayoutView="96" workbookViewId="0">
      <selection activeCell="B10" sqref="B10"/>
    </sheetView>
  </sheetViews>
  <sheetFormatPr baseColWidth="10" defaultColWidth="14.42578125" defaultRowHeight="16.5" customHeight="1"/>
  <cols>
    <col min="1" max="1" width="32.140625" style="121" customWidth="1"/>
    <col min="2" max="2" width="14.140625" style="121" customWidth="1"/>
    <col min="3" max="3" width="17.28515625" style="121" customWidth="1"/>
    <col min="4" max="4" width="15.28515625" style="121" customWidth="1"/>
    <col min="5" max="5" width="14.28515625" style="121" customWidth="1"/>
    <col min="6" max="6" width="14.140625" style="121" customWidth="1"/>
    <col min="7" max="7" width="15" style="121" customWidth="1"/>
    <col min="8" max="8" width="6.28515625" style="121" customWidth="1"/>
    <col min="9" max="9" width="3" style="121" customWidth="1"/>
    <col min="10" max="20" width="11.42578125" style="121" customWidth="1"/>
    <col min="21" max="16384" width="14.42578125" style="121"/>
  </cols>
  <sheetData>
    <row r="1" spans="1:20" ht="16.5" customHeight="1">
      <c r="A1" s="727" t="s">
        <v>1114</v>
      </c>
      <c r="B1" s="716"/>
      <c r="C1" s="716"/>
      <c r="D1" s="716"/>
      <c r="E1" s="716"/>
      <c r="F1" s="716"/>
      <c r="G1" s="716"/>
      <c r="H1" s="716"/>
      <c r="I1" s="563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6.5" customHeight="1">
      <c r="A2" s="727" t="s">
        <v>1372</v>
      </c>
      <c r="B2" s="716"/>
      <c r="C2" s="716"/>
      <c r="D2" s="716"/>
      <c r="E2" s="716"/>
      <c r="F2" s="716"/>
      <c r="G2" s="716"/>
      <c r="H2" s="716"/>
      <c r="I2" s="563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16.5" customHeight="1">
      <c r="A3" s="719" t="s">
        <v>1116</v>
      </c>
      <c r="B3" s="716"/>
      <c r="C3" s="716"/>
      <c r="D3" s="716"/>
      <c r="E3" s="716"/>
      <c r="F3" s="716"/>
      <c r="G3" s="716"/>
      <c r="H3" s="716"/>
      <c r="I3" s="420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6.5" customHeight="1">
      <c r="A4" s="420"/>
      <c r="B4" s="420"/>
      <c r="C4" s="420"/>
      <c r="D4" s="420"/>
      <c r="E4" s="420"/>
      <c r="F4" s="420"/>
      <c r="G4" s="420"/>
      <c r="H4" s="420"/>
      <c r="I4" s="420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ht="16.5" customHeight="1">
      <c r="A5" s="863"/>
      <c r="B5" s="717"/>
      <c r="C5" s="717"/>
      <c r="D5" s="717"/>
      <c r="E5" s="717"/>
      <c r="F5" s="717"/>
      <c r="G5" s="717"/>
      <c r="H5" s="158"/>
      <c r="I5" s="15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1:20" ht="16.5" customHeight="1">
      <c r="A6" s="862" t="s">
        <v>1236</v>
      </c>
      <c r="B6" s="865" t="s">
        <v>1373</v>
      </c>
      <c r="C6" s="866"/>
      <c r="D6" s="866"/>
      <c r="E6" s="866"/>
      <c r="F6" s="807"/>
      <c r="G6" s="862" t="s">
        <v>1343</v>
      </c>
      <c r="H6" s="158"/>
      <c r="I6" s="15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0" ht="33.75" customHeight="1">
      <c r="A7" s="864"/>
      <c r="B7" s="564" t="s">
        <v>1374</v>
      </c>
      <c r="C7" s="153" t="s">
        <v>1375</v>
      </c>
      <c r="D7" s="153" t="s">
        <v>1346</v>
      </c>
      <c r="E7" s="153" t="s">
        <v>1347</v>
      </c>
      <c r="F7" s="153" t="s">
        <v>1376</v>
      </c>
      <c r="G7" s="800"/>
      <c r="H7" s="158"/>
      <c r="I7" s="15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1:20" ht="16.5" customHeight="1">
      <c r="A8" s="800"/>
      <c r="B8" s="564">
        <v>1</v>
      </c>
      <c r="C8" s="564">
        <v>2</v>
      </c>
      <c r="D8" s="564" t="s">
        <v>1377</v>
      </c>
      <c r="E8" s="564">
        <v>4</v>
      </c>
      <c r="F8" s="564">
        <v>5</v>
      </c>
      <c r="G8" s="564" t="s">
        <v>1378</v>
      </c>
      <c r="H8" s="158"/>
      <c r="I8" s="15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0" ht="16.5" customHeight="1">
      <c r="A9" s="154"/>
      <c r="B9" s="565"/>
      <c r="C9" s="565"/>
      <c r="D9" s="565"/>
      <c r="E9" s="565"/>
      <c r="F9" s="565"/>
      <c r="G9" s="565"/>
      <c r="H9" s="158"/>
      <c r="I9" s="15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0" ht="16.5" customHeight="1">
      <c r="A10" s="867" t="s">
        <v>1114</v>
      </c>
      <c r="B10" s="566">
        <f>+'10. Edo analitico del ingreso'!D19</f>
        <v>511908556.74000001</v>
      </c>
      <c r="C10" s="567">
        <f>+'10. Edo analitico del ingreso'!E19</f>
        <v>130682783.85999997</v>
      </c>
      <c r="D10" s="567">
        <f>+B10+C10</f>
        <v>642591340.60000002</v>
      </c>
      <c r="E10" s="567">
        <f>+D10</f>
        <v>642591340.60000002</v>
      </c>
      <c r="F10" s="566">
        <f>+E10</f>
        <v>642591340.60000002</v>
      </c>
      <c r="G10" s="567">
        <f>+D10-E10</f>
        <v>0</v>
      </c>
      <c r="H10" s="158"/>
      <c r="I10" s="15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spans="1:20" ht="16.5" customHeight="1">
      <c r="A11" s="867"/>
      <c r="B11" s="565"/>
      <c r="C11" s="565"/>
      <c r="D11" s="565"/>
      <c r="E11" s="565"/>
      <c r="F11" s="565"/>
      <c r="G11" s="565"/>
      <c r="H11" s="158"/>
      <c r="I11" s="15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t="16.5" customHeight="1">
      <c r="A12" s="867"/>
      <c r="B12" s="565"/>
      <c r="C12" s="565"/>
      <c r="D12" s="565"/>
      <c r="E12" s="565"/>
      <c r="F12" s="565"/>
      <c r="G12" s="565"/>
      <c r="H12" s="158"/>
      <c r="I12" s="15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t="16.5" customHeight="1">
      <c r="A13" s="867"/>
      <c r="B13" s="565"/>
      <c r="C13" s="565"/>
      <c r="D13" s="565"/>
      <c r="E13" s="565"/>
      <c r="F13" s="565"/>
      <c r="G13" s="565"/>
      <c r="H13" s="158"/>
      <c r="I13" s="15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t="16.5" customHeight="1">
      <c r="A14" s="154"/>
      <c r="B14" s="565"/>
      <c r="C14" s="565"/>
      <c r="D14" s="565"/>
      <c r="E14" s="565"/>
      <c r="F14" s="565"/>
      <c r="G14" s="565"/>
      <c r="H14" s="158"/>
      <c r="I14" s="15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t="16.5" customHeight="1">
      <c r="A15" s="154"/>
      <c r="B15" s="565"/>
      <c r="C15" s="565"/>
      <c r="D15" s="565"/>
      <c r="E15" s="565"/>
      <c r="F15" s="565"/>
      <c r="G15" s="565"/>
      <c r="H15" s="158"/>
      <c r="I15" s="15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t="16.5" customHeight="1">
      <c r="A16" s="154"/>
      <c r="B16" s="565"/>
      <c r="C16" s="565"/>
      <c r="D16" s="565"/>
      <c r="E16" s="565"/>
      <c r="F16" s="565"/>
      <c r="G16" s="565"/>
      <c r="H16" s="158"/>
      <c r="I16" s="15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t="16.5" customHeight="1">
      <c r="A17" s="154"/>
      <c r="B17" s="565"/>
      <c r="C17" s="565"/>
      <c r="D17" s="565"/>
      <c r="E17" s="565"/>
      <c r="F17" s="565"/>
      <c r="G17" s="565"/>
      <c r="H17" s="158"/>
      <c r="I17" s="15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16.5" customHeight="1">
      <c r="A18" s="155"/>
      <c r="B18" s="568"/>
      <c r="C18" s="568"/>
      <c r="D18" s="568"/>
      <c r="E18" s="568"/>
      <c r="F18" s="568"/>
      <c r="G18" s="568"/>
      <c r="H18" s="158"/>
      <c r="I18" s="15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t="16.5" customHeight="1">
      <c r="A19" s="156" t="s">
        <v>1379</v>
      </c>
      <c r="B19" s="569">
        <f t="shared" ref="B19:G19" si="0">B10</f>
        <v>511908556.74000001</v>
      </c>
      <c r="C19" s="569">
        <f t="shared" si="0"/>
        <v>130682783.85999997</v>
      </c>
      <c r="D19" s="569">
        <f t="shared" si="0"/>
        <v>642591340.60000002</v>
      </c>
      <c r="E19" s="569">
        <f t="shared" si="0"/>
        <v>642591340.60000002</v>
      </c>
      <c r="F19" s="569">
        <f t="shared" si="0"/>
        <v>642591340.60000002</v>
      </c>
      <c r="G19" s="569">
        <f t="shared" si="0"/>
        <v>0</v>
      </c>
      <c r="H19" s="158"/>
      <c r="I19" s="15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t="16.5" customHeight="1">
      <c r="A20" s="158"/>
      <c r="B20" s="158"/>
      <c r="C20" s="158"/>
      <c r="D20" s="158"/>
      <c r="E20" s="158"/>
      <c r="F20" s="158"/>
      <c r="G20" s="158"/>
      <c r="H20" s="158"/>
      <c r="I20" s="15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t="16.5" customHeight="1">
      <c r="A21" s="718" t="s">
        <v>1232</v>
      </c>
      <c r="B21" s="716"/>
      <c r="C21" s="716"/>
      <c r="D21" s="716"/>
      <c r="E21" s="716"/>
      <c r="F21" s="716"/>
      <c r="G21" s="716"/>
      <c r="H21" s="281"/>
      <c r="I21" s="281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t="16.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</row>
    <row r="24" spans="1:20" ht="16.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</row>
    <row r="25" spans="1:20" ht="16.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</row>
    <row r="26" spans="1:20" ht="16.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t="16.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t="16.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t="16.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t="16.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t="16.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t="16.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t="16.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t="16.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t="16.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t="16.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1:20" ht="16.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6.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6.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</row>
    <row r="40" spans="1:20" ht="16.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 ht="16.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</row>
    <row r="42" spans="1:20" ht="16.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</row>
    <row r="43" spans="1:20" ht="16.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</row>
    <row r="44" spans="1:20" ht="16.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spans="1:20" ht="16.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</row>
    <row r="46" spans="1:20" ht="16.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ht="16.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</row>
    <row r="48" spans="1:20" ht="16.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1:20" ht="16.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1:20" ht="16.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</row>
    <row r="51" spans="1:20" ht="16.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</row>
    <row r="52" spans="1:20" ht="16.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</row>
    <row r="53" spans="1:20" ht="16.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</row>
    <row r="54" spans="1:20" ht="16.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</row>
    <row r="55" spans="1:20" ht="16.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</row>
    <row r="56" spans="1:20" ht="16.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spans="1:20" ht="16.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</row>
    <row r="58" spans="1:20" ht="16.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</row>
    <row r="59" spans="1:20" ht="16.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</row>
    <row r="60" spans="1:20" ht="16.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spans="1:20" ht="16.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</row>
    <row r="62" spans="1:20" ht="16.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spans="1:20" ht="16.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  <row r="64" spans="1:20" ht="16.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</row>
    <row r="65" spans="1:20" ht="16.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</row>
    <row r="66" spans="1:20" ht="16.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</row>
    <row r="67" spans="1:20" ht="16.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</row>
    <row r="68" spans="1:20" ht="16.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spans="1:20" ht="16.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</row>
    <row r="70" spans="1:20" ht="16.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spans="1:20" ht="16.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0" ht="16.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</row>
    <row r="73" spans="1:20" ht="16.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</row>
    <row r="74" spans="1:20" ht="16.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spans="1:20" ht="16.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</row>
    <row r="76" spans="1:20" ht="16.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</row>
    <row r="77" spans="1:20" ht="16.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</row>
    <row r="78" spans="1:20" ht="16.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</row>
    <row r="79" spans="1:20" ht="16.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</row>
    <row r="80" spans="1:20" ht="16.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</row>
    <row r="81" spans="1:20" ht="16.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</row>
    <row r="82" spans="1:20" ht="16.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</row>
    <row r="83" spans="1:20" ht="16.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</row>
    <row r="84" spans="1:20" ht="16.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</row>
    <row r="85" spans="1:20" ht="16.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</row>
    <row r="86" spans="1:20" ht="16.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1:20" ht="16.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</row>
    <row r="88" spans="1:20" ht="16.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spans="1:20" ht="16.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</row>
    <row r="90" spans="1:20" ht="16.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</row>
    <row r="91" spans="1:20" ht="16.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</row>
    <row r="92" spans="1:20" ht="16.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</row>
    <row r="93" spans="1:20" ht="16.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</row>
  </sheetData>
  <mergeCells count="9">
    <mergeCell ref="A1:H1"/>
    <mergeCell ref="A2:H2"/>
    <mergeCell ref="A3:H3"/>
    <mergeCell ref="G6:G7"/>
    <mergeCell ref="A21:G21"/>
    <mergeCell ref="A5:G5"/>
    <mergeCell ref="A6:A8"/>
    <mergeCell ref="B6:F6"/>
    <mergeCell ref="A10:A13"/>
  </mergeCells>
  <printOptions horizontalCentered="1"/>
  <pageMargins left="0.70866141732283472" right="0.70866141732283472" top="0.74803149606299213" bottom="0.74803149606299213" header="0" footer="0"/>
  <pageSetup scale="92" orientation="landscape" r:id="rId1"/>
  <colBreaks count="1" manualBreakCount="1">
    <brk id="9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I100"/>
  <sheetViews>
    <sheetView view="pageBreakPreview" topLeftCell="A62" zoomScale="89" zoomScaleNormal="100" zoomScaleSheetLayoutView="89" workbookViewId="0">
      <selection activeCell="F77" sqref="F77"/>
    </sheetView>
  </sheetViews>
  <sheetFormatPr baseColWidth="10" defaultColWidth="14.42578125" defaultRowHeight="15" customHeight="1"/>
  <cols>
    <col min="1" max="1" width="3.28515625" style="174" customWidth="1"/>
    <col min="2" max="2" width="46.42578125" style="159" customWidth="1"/>
    <col min="3" max="3" width="15.140625" style="159" customWidth="1"/>
    <col min="4" max="4" width="14.42578125" style="159" customWidth="1"/>
    <col min="5" max="7" width="15.140625" style="159" customWidth="1"/>
    <col min="8" max="8" width="14.42578125" style="159" customWidth="1"/>
    <col min="9" max="11" width="10.7109375" style="159" customWidth="1"/>
    <col min="12" max="16384" width="14.42578125" style="159"/>
  </cols>
  <sheetData>
    <row r="1" spans="1:8" ht="15" customHeight="1">
      <c r="A1" s="727" t="s">
        <v>1114</v>
      </c>
      <c r="B1" s="716"/>
      <c r="C1" s="716"/>
      <c r="D1" s="716"/>
      <c r="E1" s="716"/>
      <c r="F1" s="716"/>
      <c r="G1" s="716"/>
      <c r="H1" s="716"/>
    </row>
    <row r="2" spans="1:8" ht="15" customHeight="1">
      <c r="A2" s="727" t="s">
        <v>1380</v>
      </c>
      <c r="B2" s="716"/>
      <c r="C2" s="716"/>
      <c r="D2" s="716"/>
      <c r="E2" s="716"/>
      <c r="F2" s="716"/>
      <c r="G2" s="716"/>
      <c r="H2" s="716"/>
    </row>
    <row r="3" spans="1:8" ht="15" customHeight="1">
      <c r="A3" s="727" t="s">
        <v>1381</v>
      </c>
      <c r="B3" s="716"/>
      <c r="C3" s="716"/>
      <c r="D3" s="716"/>
      <c r="E3" s="716"/>
      <c r="F3" s="716"/>
      <c r="G3" s="716"/>
      <c r="H3" s="716"/>
    </row>
    <row r="4" spans="1:8" ht="16.5">
      <c r="A4" s="719" t="s">
        <v>1382</v>
      </c>
      <c r="B4" s="716"/>
      <c r="C4" s="716"/>
      <c r="D4" s="716"/>
      <c r="E4" s="716"/>
      <c r="F4" s="716"/>
      <c r="G4" s="716"/>
      <c r="H4" s="716"/>
    </row>
    <row r="5" spans="1:8" ht="17.25" thickBot="1">
      <c r="A5" s="170"/>
      <c r="B5" s="158"/>
      <c r="C5" s="161"/>
      <c r="D5" s="161"/>
      <c r="E5" s="161"/>
      <c r="F5" s="161"/>
      <c r="G5" s="161"/>
      <c r="H5" s="161"/>
    </row>
    <row r="6" spans="1:8" ht="17.25" thickBot="1">
      <c r="A6" s="870" t="s">
        <v>1236</v>
      </c>
      <c r="B6" s="796"/>
      <c r="C6" s="868" t="s">
        <v>1373</v>
      </c>
      <c r="D6" s="866"/>
      <c r="E6" s="866"/>
      <c r="F6" s="866"/>
      <c r="G6" s="807"/>
      <c r="H6" s="869" t="s">
        <v>1343</v>
      </c>
    </row>
    <row r="7" spans="1:8" ht="30.75" thickBot="1">
      <c r="A7" s="856"/>
      <c r="B7" s="794"/>
      <c r="C7" s="162" t="s">
        <v>1374</v>
      </c>
      <c r="D7" s="162" t="s">
        <v>1375</v>
      </c>
      <c r="E7" s="162" t="s">
        <v>1346</v>
      </c>
      <c r="F7" s="162" t="s">
        <v>1347</v>
      </c>
      <c r="G7" s="162" t="s">
        <v>1376</v>
      </c>
      <c r="H7" s="854"/>
    </row>
    <row r="8" spans="1:8" ht="17.25" thickBot="1">
      <c r="A8" s="797"/>
      <c r="B8" s="798"/>
      <c r="C8" s="162">
        <v>1</v>
      </c>
      <c r="D8" s="162">
        <v>2</v>
      </c>
      <c r="E8" s="162" t="s">
        <v>1377</v>
      </c>
      <c r="F8" s="162">
        <v>4</v>
      </c>
      <c r="G8" s="162">
        <v>5</v>
      </c>
      <c r="H8" s="162" t="s">
        <v>1378</v>
      </c>
    </row>
    <row r="9" spans="1:8" ht="16.5">
      <c r="A9" s="872" t="s">
        <v>1138</v>
      </c>
      <c r="B9" s="796"/>
      <c r="C9" s="163">
        <v>86015499</v>
      </c>
      <c r="D9" s="163">
        <v>48073238.39381887</v>
      </c>
      <c r="E9" s="164">
        <v>134088737.39381887</v>
      </c>
      <c r="F9" s="163">
        <v>122429284.91000001</v>
      </c>
      <c r="G9" s="163">
        <v>122429284.91000001</v>
      </c>
      <c r="H9" s="164">
        <v>11659452.483818859</v>
      </c>
    </row>
    <row r="10" spans="1:8" ht="16.5">
      <c r="A10" s="171">
        <v>1131</v>
      </c>
      <c r="B10" s="151" t="s">
        <v>1383</v>
      </c>
      <c r="C10" s="165">
        <v>48409276</v>
      </c>
      <c r="D10" s="165">
        <v>8818377.6960526109</v>
      </c>
      <c r="E10" s="166">
        <v>55227653.696052611</v>
      </c>
      <c r="F10" s="166">
        <v>52367507.240000002</v>
      </c>
      <c r="G10" s="166">
        <v>52367507.240000002</v>
      </c>
      <c r="H10" s="166">
        <v>2860146.4560526088</v>
      </c>
    </row>
    <row r="11" spans="1:8" ht="16.5">
      <c r="A11" s="171">
        <v>1221</v>
      </c>
      <c r="B11" s="151" t="s">
        <v>1384</v>
      </c>
      <c r="C11" s="165">
        <v>3062559</v>
      </c>
      <c r="D11" s="165">
        <v>27986253.736519706</v>
      </c>
      <c r="E11" s="166">
        <v>31048812.736519706</v>
      </c>
      <c r="F11" s="166">
        <v>30828951.960000001</v>
      </c>
      <c r="G11" s="166">
        <v>30828951.960000001</v>
      </c>
      <c r="H11" s="166">
        <v>219860.77651970461</v>
      </c>
    </row>
    <row r="12" spans="1:8" ht="16.5">
      <c r="A12" s="171">
        <v>1300</v>
      </c>
      <c r="B12" s="151" t="s">
        <v>1385</v>
      </c>
      <c r="C12" s="165">
        <v>14260623</v>
      </c>
      <c r="D12" s="165">
        <v>2897673.8885122016</v>
      </c>
      <c r="E12" s="166">
        <v>17158296.888512202</v>
      </c>
      <c r="F12" s="166">
        <v>16553479.82</v>
      </c>
      <c r="G12" s="166">
        <v>16553479.82</v>
      </c>
      <c r="H12" s="166">
        <v>604817.06851220131</v>
      </c>
    </row>
    <row r="13" spans="1:8" ht="16.5">
      <c r="A13" s="171">
        <v>1400</v>
      </c>
      <c r="B13" s="151" t="s">
        <v>111</v>
      </c>
      <c r="C13" s="165">
        <v>15890672</v>
      </c>
      <c r="D13" s="165">
        <v>4127492.5383553989</v>
      </c>
      <c r="E13" s="166">
        <v>20018164.538355399</v>
      </c>
      <c r="F13" s="166">
        <v>15846250.359999999</v>
      </c>
      <c r="G13" s="166">
        <v>15846250.359999999</v>
      </c>
      <c r="H13" s="166">
        <v>4171914.1783553995</v>
      </c>
    </row>
    <row r="14" spans="1:8" ht="16.5">
      <c r="A14" s="171">
        <v>1500</v>
      </c>
      <c r="B14" s="151" t="s">
        <v>1386</v>
      </c>
      <c r="C14" s="165">
        <v>361586</v>
      </c>
      <c r="D14" s="165">
        <v>1495564.08</v>
      </c>
      <c r="E14" s="166">
        <v>857150.08</v>
      </c>
      <c r="F14" s="166">
        <v>114002</v>
      </c>
      <c r="G14" s="166">
        <v>114002</v>
      </c>
      <c r="H14" s="166">
        <v>743148.08</v>
      </c>
    </row>
    <row r="15" spans="1:8" ht="16.5">
      <c r="A15" s="171">
        <v>1600</v>
      </c>
      <c r="B15" s="151" t="s">
        <v>1387</v>
      </c>
      <c r="C15" s="165">
        <v>0</v>
      </c>
      <c r="D15" s="165">
        <v>0</v>
      </c>
      <c r="E15" s="166">
        <v>0</v>
      </c>
      <c r="F15" s="166">
        <v>0</v>
      </c>
      <c r="G15" s="166">
        <v>0</v>
      </c>
      <c r="H15" s="166">
        <v>0</v>
      </c>
    </row>
    <row r="16" spans="1:8" ht="16.5">
      <c r="A16" s="171">
        <v>1700</v>
      </c>
      <c r="B16" s="151" t="s">
        <v>1388</v>
      </c>
      <c r="C16" s="165">
        <v>4030783</v>
      </c>
      <c r="D16" s="165">
        <v>2747876.4543789504</v>
      </c>
      <c r="E16" s="166">
        <v>6778659.4543789504</v>
      </c>
      <c r="F16" s="166">
        <v>6719093.5300000003</v>
      </c>
      <c r="G16" s="166">
        <v>6719093.5300000003</v>
      </c>
      <c r="H16" s="166">
        <v>59565.924378950149</v>
      </c>
    </row>
    <row r="17" spans="1:8" ht="16.5">
      <c r="A17" s="871" t="s">
        <v>1139</v>
      </c>
      <c r="B17" s="794"/>
      <c r="C17" s="163">
        <v>1916302.8217419973</v>
      </c>
      <c r="D17" s="163">
        <v>9862963.1782580018</v>
      </c>
      <c r="E17" s="164">
        <v>11779266</v>
      </c>
      <c r="F17" s="163">
        <v>11761456.26</v>
      </c>
      <c r="G17" s="163">
        <v>11761456.26</v>
      </c>
      <c r="H17" s="164">
        <v>17809.740000001097</v>
      </c>
    </row>
    <row r="18" spans="1:8" ht="30">
      <c r="A18" s="171">
        <v>2100</v>
      </c>
      <c r="B18" s="151" t="s">
        <v>1389</v>
      </c>
      <c r="C18" s="165">
        <v>761944.37246790284</v>
      </c>
      <c r="D18" s="165">
        <v>2271636.0275321002</v>
      </c>
      <c r="E18" s="166">
        <v>3033580.4000000032</v>
      </c>
      <c r="F18" s="166">
        <v>3033540.5</v>
      </c>
      <c r="G18" s="166">
        <v>3033540.5</v>
      </c>
      <c r="H18" s="166">
        <v>39.900000003166497</v>
      </c>
    </row>
    <row r="19" spans="1:8" ht="16.5">
      <c r="A19" s="171">
        <v>2200</v>
      </c>
      <c r="B19" s="151" t="s">
        <v>1390</v>
      </c>
      <c r="C19" s="165">
        <v>185152.86974997737</v>
      </c>
      <c r="D19" s="165">
        <v>1715825.13025002</v>
      </c>
      <c r="E19" s="166">
        <v>1900977.9999999972</v>
      </c>
      <c r="F19" s="166">
        <v>1900547.85</v>
      </c>
      <c r="G19" s="166">
        <v>1900547.85</v>
      </c>
      <c r="H19" s="166">
        <v>430.1499999971129</v>
      </c>
    </row>
    <row r="20" spans="1:8" ht="30">
      <c r="A20" s="171">
        <v>2300</v>
      </c>
      <c r="B20" s="151" t="s">
        <v>1391</v>
      </c>
      <c r="C20" s="165">
        <v>0</v>
      </c>
      <c r="D20" s="165">
        <v>0</v>
      </c>
      <c r="E20" s="166">
        <v>0</v>
      </c>
      <c r="F20" s="166">
        <v>0</v>
      </c>
      <c r="G20" s="166">
        <v>0</v>
      </c>
      <c r="H20" s="166">
        <v>0</v>
      </c>
    </row>
    <row r="21" spans="1:8" ht="15.75" customHeight="1">
      <c r="A21" s="171">
        <v>2400</v>
      </c>
      <c r="B21" s="151" t="s">
        <v>1392</v>
      </c>
      <c r="C21" s="165">
        <v>82941.665595350409</v>
      </c>
      <c r="D21" s="165">
        <v>2159285.3344046501</v>
      </c>
      <c r="E21" s="166">
        <v>2242227.0000000005</v>
      </c>
      <c r="F21" s="166">
        <v>2242227.15</v>
      </c>
      <c r="G21" s="166">
        <v>2242227.15</v>
      </c>
      <c r="H21" s="166">
        <v>-0.14999999944120646</v>
      </c>
    </row>
    <row r="22" spans="1:8" ht="15.75" customHeight="1">
      <c r="A22" s="171">
        <v>2500</v>
      </c>
      <c r="B22" s="151" t="s">
        <v>1393</v>
      </c>
      <c r="C22" s="165">
        <v>120410.53388870075</v>
      </c>
      <c r="D22" s="165">
        <v>148860.466111299</v>
      </c>
      <c r="E22" s="166">
        <v>269270.99999999977</v>
      </c>
      <c r="F22" s="166">
        <v>269270.69</v>
      </c>
      <c r="G22" s="166">
        <v>269270.69</v>
      </c>
      <c r="H22" s="166">
        <v>0.30999999976484105</v>
      </c>
    </row>
    <row r="23" spans="1:8" ht="15.75" customHeight="1">
      <c r="A23" s="171">
        <v>2600</v>
      </c>
      <c r="B23" s="151" t="s">
        <v>1394</v>
      </c>
      <c r="C23" s="165">
        <v>316207.69483443926</v>
      </c>
      <c r="D23" s="165">
        <v>1306633.905165561</v>
      </c>
      <c r="E23" s="166">
        <v>1622841.6000000003</v>
      </c>
      <c r="F23" s="166">
        <v>1622838.14</v>
      </c>
      <c r="G23" s="166">
        <v>1622838.14</v>
      </c>
      <c r="H23" s="166">
        <v>3.4600000004284084</v>
      </c>
    </row>
    <row r="24" spans="1:8" ht="31.5" customHeight="1">
      <c r="A24" s="171">
        <v>2700</v>
      </c>
      <c r="B24" s="151" t="s">
        <v>1395</v>
      </c>
      <c r="C24" s="165">
        <v>8669.5584399864565</v>
      </c>
      <c r="D24" s="165">
        <v>501130.44156001357</v>
      </c>
      <c r="E24" s="166">
        <v>509800</v>
      </c>
      <c r="F24" s="166">
        <v>493702.01</v>
      </c>
      <c r="G24" s="166">
        <v>493702.01</v>
      </c>
      <c r="H24" s="166">
        <v>16097.989999999991</v>
      </c>
    </row>
    <row r="25" spans="1:8" ht="15.75" customHeight="1">
      <c r="A25" s="171">
        <v>2800</v>
      </c>
      <c r="B25" s="151" t="s">
        <v>1396</v>
      </c>
      <c r="C25" s="165">
        <v>0</v>
      </c>
      <c r="D25" s="165">
        <v>0</v>
      </c>
      <c r="E25" s="166">
        <v>0</v>
      </c>
      <c r="F25" s="166">
        <v>0</v>
      </c>
      <c r="G25" s="166">
        <v>0</v>
      </c>
      <c r="H25" s="166">
        <v>0</v>
      </c>
    </row>
    <row r="26" spans="1:8" ht="15.75" customHeight="1">
      <c r="A26" s="171">
        <v>2900</v>
      </c>
      <c r="B26" s="151" t="s">
        <v>1397</v>
      </c>
      <c r="C26" s="165">
        <v>440976.12676563987</v>
      </c>
      <c r="D26" s="165">
        <v>1759591.87323436</v>
      </c>
      <c r="E26" s="166">
        <v>2200568</v>
      </c>
      <c r="F26" s="166">
        <v>2199329.92</v>
      </c>
      <c r="G26" s="166">
        <v>2199329.92</v>
      </c>
      <c r="H26" s="166">
        <v>1238.0800000000745</v>
      </c>
    </row>
    <row r="27" spans="1:8" ht="15.75" customHeight="1">
      <c r="A27" s="871" t="s">
        <v>1140</v>
      </c>
      <c r="B27" s="794"/>
      <c r="C27" s="163">
        <v>17132233.10721603</v>
      </c>
      <c r="D27" s="163">
        <v>30056348.992783975</v>
      </c>
      <c r="E27" s="164">
        <v>47188582.100000009</v>
      </c>
      <c r="F27" s="163">
        <v>39856451.810000002</v>
      </c>
      <c r="G27" s="163">
        <v>39856451.810000002</v>
      </c>
      <c r="H27" s="164">
        <v>7332130.2900000066</v>
      </c>
    </row>
    <row r="28" spans="1:8" ht="15.75" customHeight="1">
      <c r="A28" s="171">
        <v>3100</v>
      </c>
      <c r="B28" s="151" t="s">
        <v>133</v>
      </c>
      <c r="C28" s="165">
        <v>2211030.0432866374</v>
      </c>
      <c r="D28" s="165">
        <v>889416.3567133625</v>
      </c>
      <c r="E28" s="166">
        <v>3100446.4</v>
      </c>
      <c r="F28" s="166">
        <v>2585951.71</v>
      </c>
      <c r="G28" s="166">
        <v>2585951.71</v>
      </c>
      <c r="H28" s="166">
        <v>514494.68999999994</v>
      </c>
    </row>
    <row r="29" spans="1:8" ht="15.75" customHeight="1">
      <c r="A29" s="171">
        <v>3200</v>
      </c>
      <c r="B29" s="151" t="s">
        <v>135</v>
      </c>
      <c r="C29" s="165">
        <v>7729072.4383818861</v>
      </c>
      <c r="D29" s="165">
        <v>9243272.5616181139</v>
      </c>
      <c r="E29" s="166">
        <v>16972345</v>
      </c>
      <c r="F29" s="166">
        <v>15820592.119999999</v>
      </c>
      <c r="G29" s="166">
        <v>15820592.119999999</v>
      </c>
      <c r="H29" s="166">
        <v>1151752.8800000008</v>
      </c>
    </row>
    <row r="30" spans="1:8" ht="33.75" customHeight="1">
      <c r="A30" s="171">
        <v>3300</v>
      </c>
      <c r="B30" s="151" t="s">
        <v>1398</v>
      </c>
      <c r="C30" s="165">
        <v>3462800.9924251051</v>
      </c>
      <c r="D30" s="165">
        <v>5294982.6075748997</v>
      </c>
      <c r="E30" s="166">
        <v>8756267.5999999996</v>
      </c>
      <c r="F30" s="166">
        <v>7626463.1100000003</v>
      </c>
      <c r="G30" s="166">
        <v>7626463.1100000003</v>
      </c>
      <c r="H30" s="166">
        <v>1129804.4899999993</v>
      </c>
    </row>
    <row r="31" spans="1:8" ht="15.75" customHeight="1">
      <c r="A31" s="171">
        <v>3400</v>
      </c>
      <c r="B31" s="151" t="s">
        <v>1399</v>
      </c>
      <c r="C31" s="165">
        <v>394882.10677774018</v>
      </c>
      <c r="D31" s="165">
        <v>1097417.8932222598</v>
      </c>
      <c r="E31" s="166">
        <v>1492300</v>
      </c>
      <c r="F31" s="166">
        <v>1453596.3</v>
      </c>
      <c r="G31" s="166">
        <v>1453596.3</v>
      </c>
      <c r="H31" s="166">
        <v>38703.699999999953</v>
      </c>
    </row>
    <row r="32" spans="1:8" ht="30" customHeight="1">
      <c r="A32" s="171">
        <v>3500</v>
      </c>
      <c r="B32" s="151" t="s">
        <v>1400</v>
      </c>
      <c r="C32" s="165">
        <v>813512.62327916024</v>
      </c>
      <c r="D32" s="165">
        <v>4212987.3767208401</v>
      </c>
      <c r="E32" s="166">
        <v>5026500</v>
      </c>
      <c r="F32" s="166">
        <v>5007852.7699999996</v>
      </c>
      <c r="G32" s="166">
        <v>5007852.7699999996</v>
      </c>
      <c r="H32" s="166">
        <v>18647.230000000447</v>
      </c>
    </row>
    <row r="33" spans="1:9" ht="15.75" customHeight="1">
      <c r="A33" s="171">
        <v>3600</v>
      </c>
      <c r="B33" s="151" t="s">
        <v>1401</v>
      </c>
      <c r="C33" s="165">
        <v>984276.64358776226</v>
      </c>
      <c r="D33" s="165">
        <v>4094949.8564122375</v>
      </c>
      <c r="E33" s="166">
        <v>5079226.5</v>
      </c>
      <c r="F33" s="166">
        <v>3974384.11</v>
      </c>
      <c r="G33" s="166">
        <v>3974384.11</v>
      </c>
      <c r="H33" s="166">
        <v>1104842.3900000001</v>
      </c>
    </row>
    <row r="34" spans="1:9" ht="15.75" customHeight="1">
      <c r="A34" s="171">
        <v>3700</v>
      </c>
      <c r="B34" s="151" t="s">
        <v>1402</v>
      </c>
      <c r="C34" s="165">
        <v>460449.88159039163</v>
      </c>
      <c r="D34" s="165">
        <v>3847309.71840961</v>
      </c>
      <c r="E34" s="166">
        <v>4307759.6000000015</v>
      </c>
      <c r="F34" s="166">
        <v>1795427.38</v>
      </c>
      <c r="G34" s="166">
        <v>1795427.38</v>
      </c>
      <c r="H34" s="166">
        <v>2512332.2200000016</v>
      </c>
    </row>
    <row r="35" spans="1:9" ht="15.75" customHeight="1">
      <c r="A35" s="171">
        <v>3800</v>
      </c>
      <c r="B35" s="151" t="s">
        <v>1403</v>
      </c>
      <c r="C35" s="165">
        <v>787223.09655446443</v>
      </c>
      <c r="D35" s="165">
        <v>1124997.9034455356</v>
      </c>
      <c r="E35" s="166">
        <v>1912221</v>
      </c>
      <c r="F35" s="166">
        <v>1282428.02</v>
      </c>
      <c r="G35" s="166">
        <v>1282428.02</v>
      </c>
      <c r="H35" s="166">
        <v>629792.98</v>
      </c>
    </row>
    <row r="36" spans="1:9" ht="15.75" customHeight="1">
      <c r="A36" s="171">
        <v>3900</v>
      </c>
      <c r="B36" s="151" t="s">
        <v>1404</v>
      </c>
      <c r="C36" s="165">
        <v>288985.28133288183</v>
      </c>
      <c r="D36" s="165">
        <v>251014.71866711817</v>
      </c>
      <c r="E36" s="166">
        <v>540000</v>
      </c>
      <c r="F36" s="166">
        <v>309756.28999999998</v>
      </c>
      <c r="G36" s="166">
        <v>309756.28999999998</v>
      </c>
      <c r="H36" s="166">
        <v>230243.71000000002</v>
      </c>
    </row>
    <row r="37" spans="1:9" ht="15.75" customHeight="1">
      <c r="A37" s="871" t="s">
        <v>1141</v>
      </c>
      <c r="B37" s="794"/>
      <c r="C37" s="163">
        <v>406079201.74000001</v>
      </c>
      <c r="D37" s="163">
        <v>36228543</v>
      </c>
      <c r="E37" s="164">
        <v>442307744.74000001</v>
      </c>
      <c r="F37" s="163">
        <v>412307744.74000001</v>
      </c>
      <c r="G37" s="163">
        <v>412307744.74000001</v>
      </c>
      <c r="H37" s="164">
        <v>30000000</v>
      </c>
    </row>
    <row r="38" spans="1:9" ht="15.75" customHeight="1">
      <c r="A38" s="171"/>
      <c r="B38" s="151" t="s">
        <v>1142</v>
      </c>
      <c r="C38" s="165">
        <v>0</v>
      </c>
      <c r="D38" s="165">
        <v>33540202</v>
      </c>
      <c r="E38" s="166">
        <v>33540202</v>
      </c>
      <c r="F38" s="166">
        <v>3540202</v>
      </c>
      <c r="G38" s="166">
        <v>3540202</v>
      </c>
      <c r="H38" s="166">
        <v>30000000</v>
      </c>
      <c r="I38" s="213"/>
    </row>
    <row r="39" spans="1:9" ht="16.5">
      <c r="A39" s="171"/>
      <c r="B39" s="151" t="s">
        <v>1405</v>
      </c>
      <c r="C39" s="165"/>
      <c r="D39" s="165"/>
      <c r="E39" s="166">
        <v>0</v>
      </c>
      <c r="F39" s="166">
        <v>0</v>
      </c>
      <c r="G39" s="166">
        <v>0</v>
      </c>
      <c r="H39" s="166">
        <v>0</v>
      </c>
    </row>
    <row r="40" spans="1:9" ht="15.75" customHeight="1">
      <c r="A40" s="171"/>
      <c r="B40" s="151" t="s">
        <v>1144</v>
      </c>
      <c r="D40" s="165"/>
      <c r="E40" s="166">
        <v>0</v>
      </c>
      <c r="F40" s="166">
        <v>0</v>
      </c>
      <c r="G40" s="166">
        <v>0</v>
      </c>
      <c r="H40" s="166">
        <v>0</v>
      </c>
    </row>
    <row r="41" spans="1:9" ht="15.75" customHeight="1">
      <c r="A41" s="171"/>
      <c r="B41" s="152" t="s">
        <v>160</v>
      </c>
      <c r="C41" s="165">
        <v>72246</v>
      </c>
      <c r="D41" s="165">
        <v>164754</v>
      </c>
      <c r="E41" s="166">
        <v>237000</v>
      </c>
      <c r="F41" s="166">
        <v>237000</v>
      </c>
      <c r="G41" s="166">
        <v>237000</v>
      </c>
      <c r="H41" s="166">
        <v>0</v>
      </c>
    </row>
    <row r="42" spans="1:9" ht="15.75" customHeight="1">
      <c r="A42" s="171"/>
      <c r="B42" s="151" t="s">
        <v>1145</v>
      </c>
      <c r="C42" s="165"/>
      <c r="D42" s="165"/>
      <c r="E42" s="166">
        <v>0</v>
      </c>
      <c r="F42" s="166">
        <v>0</v>
      </c>
      <c r="G42" s="166">
        <v>0</v>
      </c>
      <c r="H42" s="166">
        <v>0</v>
      </c>
    </row>
    <row r="43" spans="1:9" ht="23.25" customHeight="1">
      <c r="A43" s="171"/>
      <c r="B43" s="151" t="s">
        <v>1406</v>
      </c>
      <c r="C43" s="165">
        <v>406006955.74000001</v>
      </c>
      <c r="D43" s="165">
        <v>2523587</v>
      </c>
      <c r="E43" s="166">
        <v>408530542.74000001</v>
      </c>
      <c r="F43" s="166">
        <v>408530542.74000001</v>
      </c>
      <c r="G43" s="166">
        <v>408530542.74000001</v>
      </c>
      <c r="H43" s="166">
        <v>0</v>
      </c>
    </row>
    <row r="44" spans="1:9" ht="15.75" customHeight="1">
      <c r="A44" s="171"/>
      <c r="B44" s="151" t="s">
        <v>1147</v>
      </c>
      <c r="C44" s="165"/>
      <c r="D44" s="165"/>
      <c r="E44" s="166">
        <v>0</v>
      </c>
      <c r="F44" s="166">
        <v>0</v>
      </c>
      <c r="G44" s="166">
        <v>0</v>
      </c>
      <c r="H44" s="166">
        <v>0</v>
      </c>
    </row>
    <row r="45" spans="1:9" ht="15.75" customHeight="1">
      <c r="A45" s="171"/>
      <c r="B45" s="151" t="s">
        <v>1148</v>
      </c>
      <c r="C45" s="165"/>
      <c r="D45" s="165"/>
      <c r="E45" s="166">
        <v>0</v>
      </c>
      <c r="F45" s="166">
        <v>0</v>
      </c>
      <c r="G45" s="166">
        <v>0</v>
      </c>
      <c r="H45" s="166">
        <v>0</v>
      </c>
    </row>
    <row r="46" spans="1:9" ht="15.75" customHeight="1">
      <c r="A46" s="171"/>
      <c r="B46" s="151" t="s">
        <v>1149</v>
      </c>
      <c r="C46" s="165"/>
      <c r="D46" s="165"/>
      <c r="E46" s="166">
        <v>0</v>
      </c>
      <c r="F46" s="166">
        <v>0</v>
      </c>
      <c r="G46" s="166">
        <v>0</v>
      </c>
      <c r="H46" s="166">
        <v>0</v>
      </c>
    </row>
    <row r="47" spans="1:9" ht="15.75" customHeight="1">
      <c r="A47" s="871" t="s">
        <v>1407</v>
      </c>
      <c r="B47" s="794"/>
      <c r="C47" s="163">
        <v>765319</v>
      </c>
      <c r="D47" s="163">
        <v>6461690.5600000005</v>
      </c>
      <c r="E47" s="163">
        <v>7227010.5600000005</v>
      </c>
      <c r="F47" s="163">
        <v>4962171.3100000005</v>
      </c>
      <c r="G47" s="163">
        <v>4962171.3100000005</v>
      </c>
      <c r="H47" s="164">
        <v>2264839.25</v>
      </c>
    </row>
    <row r="48" spans="1:9" ht="15.75" customHeight="1">
      <c r="A48" s="171"/>
      <c r="B48" s="151" t="s">
        <v>1408</v>
      </c>
      <c r="C48" s="165">
        <v>560622</v>
      </c>
      <c r="D48" s="165">
        <v>3454558.37</v>
      </c>
      <c r="E48" s="166">
        <v>4015180.37</v>
      </c>
      <c r="F48" s="166">
        <v>3115180.37</v>
      </c>
      <c r="G48" s="166">
        <v>3115180.37</v>
      </c>
      <c r="H48" s="166">
        <v>900000</v>
      </c>
    </row>
    <row r="49" spans="1:8" ht="15.75" customHeight="1">
      <c r="A49" s="171"/>
      <c r="B49" s="151" t="s">
        <v>1409</v>
      </c>
      <c r="C49" s="165">
        <v>4816</v>
      </c>
      <c r="D49" s="165">
        <v>1930242</v>
      </c>
      <c r="E49" s="166">
        <v>1935059</v>
      </c>
      <c r="F49" s="166">
        <v>620258.56000000006</v>
      </c>
      <c r="G49" s="165">
        <v>620258.56000000006</v>
      </c>
      <c r="H49" s="166">
        <v>1314800.44</v>
      </c>
    </row>
    <row r="50" spans="1:8" ht="15.75" customHeight="1">
      <c r="A50" s="171"/>
      <c r="B50" s="151" t="s">
        <v>1410</v>
      </c>
      <c r="C50" s="165"/>
      <c r="D50" s="165"/>
      <c r="E50" s="166">
        <v>0</v>
      </c>
      <c r="F50" s="166"/>
      <c r="G50" s="165">
        <v>0</v>
      </c>
      <c r="H50" s="166">
        <v>0</v>
      </c>
    </row>
    <row r="51" spans="1:8" ht="15.75" customHeight="1">
      <c r="A51" s="171"/>
      <c r="B51" s="151" t="s">
        <v>1411</v>
      </c>
      <c r="C51" s="165">
        <v>0</v>
      </c>
      <c r="D51" s="165"/>
      <c r="E51" s="166">
        <v>0</v>
      </c>
      <c r="F51" s="166"/>
      <c r="G51" s="165">
        <v>0</v>
      </c>
      <c r="H51" s="166">
        <v>0</v>
      </c>
    </row>
    <row r="52" spans="1:8" ht="15.75" customHeight="1">
      <c r="A52" s="171"/>
      <c r="B52" s="151" t="s">
        <v>1412</v>
      </c>
      <c r="C52" s="165"/>
      <c r="D52" s="165"/>
      <c r="E52" s="166">
        <v>0</v>
      </c>
      <c r="F52" s="166"/>
      <c r="G52" s="165">
        <v>0</v>
      </c>
      <c r="H52" s="166">
        <v>0</v>
      </c>
    </row>
    <row r="53" spans="1:8" ht="15.75" customHeight="1">
      <c r="A53" s="171"/>
      <c r="B53" s="151" t="s">
        <v>1413</v>
      </c>
      <c r="C53" s="165"/>
      <c r="D53" s="165">
        <v>510200</v>
      </c>
      <c r="E53" s="166">
        <v>510200</v>
      </c>
      <c r="F53" s="166">
        <v>510161.19</v>
      </c>
      <c r="G53" s="165">
        <v>510161.19</v>
      </c>
      <c r="H53" s="166">
        <v>38.809999999997672</v>
      </c>
    </row>
    <row r="54" spans="1:8" ht="15.75" customHeight="1">
      <c r="A54" s="171"/>
      <c r="B54" s="151" t="s">
        <v>1414</v>
      </c>
      <c r="C54" s="165"/>
      <c r="D54" s="165"/>
      <c r="E54" s="166">
        <v>0</v>
      </c>
      <c r="F54" s="166"/>
      <c r="G54" s="165">
        <v>0</v>
      </c>
      <c r="H54" s="166">
        <v>0</v>
      </c>
    </row>
    <row r="55" spans="1:8" ht="15.75" customHeight="1">
      <c r="A55" s="171"/>
      <c r="B55" s="151" t="s">
        <v>1415</v>
      </c>
      <c r="C55" s="165"/>
      <c r="D55" s="165"/>
      <c r="E55" s="166">
        <v>0</v>
      </c>
      <c r="F55" s="166"/>
      <c r="G55" s="165">
        <v>0</v>
      </c>
      <c r="H55" s="166">
        <v>0</v>
      </c>
    </row>
    <row r="56" spans="1:8" ht="15.75" customHeight="1">
      <c r="A56" s="171"/>
      <c r="B56" s="151" t="s">
        <v>1206</v>
      </c>
      <c r="C56" s="165">
        <v>199881</v>
      </c>
      <c r="D56" s="165">
        <v>566690.18999999994</v>
      </c>
      <c r="E56" s="166">
        <v>766571.19</v>
      </c>
      <c r="F56" s="166">
        <v>716571.19</v>
      </c>
      <c r="G56" s="165">
        <v>716571.19</v>
      </c>
      <c r="H56" s="166">
        <v>50000</v>
      </c>
    </row>
    <row r="57" spans="1:8" ht="16.5">
      <c r="A57" s="871" t="s">
        <v>1167</v>
      </c>
      <c r="B57" s="794"/>
      <c r="C57" s="163">
        <v>0</v>
      </c>
      <c r="D57" s="163"/>
      <c r="E57" s="164">
        <v>0</v>
      </c>
      <c r="F57" s="163"/>
      <c r="G57" s="163">
        <v>0</v>
      </c>
      <c r="H57" s="164">
        <v>0</v>
      </c>
    </row>
    <row r="58" spans="1:8" ht="16.5">
      <c r="A58" s="171"/>
      <c r="B58" s="151" t="s">
        <v>1416</v>
      </c>
      <c r="C58" s="165"/>
      <c r="D58" s="165"/>
      <c r="E58" s="166">
        <v>0</v>
      </c>
      <c r="F58" s="166"/>
      <c r="G58" s="165">
        <v>0</v>
      </c>
      <c r="H58" s="166">
        <v>0</v>
      </c>
    </row>
    <row r="59" spans="1:8" ht="16.5">
      <c r="A59" s="171"/>
      <c r="B59" s="151" t="s">
        <v>1417</v>
      </c>
      <c r="C59" s="165"/>
      <c r="D59" s="165"/>
      <c r="E59" s="166">
        <v>0</v>
      </c>
      <c r="F59" s="166">
        <v>0</v>
      </c>
      <c r="G59" s="165">
        <v>0</v>
      </c>
      <c r="H59" s="166">
        <v>0</v>
      </c>
    </row>
    <row r="60" spans="1:8" ht="16.5">
      <c r="A60" s="171"/>
      <c r="B60" s="151" t="s">
        <v>1418</v>
      </c>
      <c r="C60" s="165"/>
      <c r="D60" s="165"/>
      <c r="E60" s="166">
        <v>0</v>
      </c>
      <c r="F60" s="166">
        <v>0</v>
      </c>
      <c r="G60" s="165">
        <v>0</v>
      </c>
      <c r="H60" s="166">
        <v>0</v>
      </c>
    </row>
    <row r="61" spans="1:8" ht="16.5">
      <c r="A61" s="871" t="s">
        <v>1419</v>
      </c>
      <c r="B61" s="794"/>
      <c r="C61" s="163">
        <v>0</v>
      </c>
      <c r="D61" s="163"/>
      <c r="E61" s="164">
        <v>0</v>
      </c>
      <c r="F61" s="163">
        <v>0</v>
      </c>
      <c r="G61" s="163">
        <v>0</v>
      </c>
      <c r="H61" s="164">
        <v>0</v>
      </c>
    </row>
    <row r="62" spans="1:8" ht="16.5">
      <c r="A62" s="171"/>
      <c r="B62" s="151" t="s">
        <v>1420</v>
      </c>
      <c r="C62" s="165"/>
      <c r="D62" s="165"/>
      <c r="E62" s="166">
        <v>0</v>
      </c>
      <c r="F62" s="166">
        <v>0</v>
      </c>
      <c r="G62" s="165">
        <v>0</v>
      </c>
      <c r="H62" s="166">
        <v>0</v>
      </c>
    </row>
    <row r="63" spans="1:8" ht="16.5">
      <c r="A63" s="171"/>
      <c r="B63" s="151" t="s">
        <v>1421</v>
      </c>
      <c r="C63" s="165"/>
      <c r="D63" s="165"/>
      <c r="E63" s="166">
        <v>0</v>
      </c>
      <c r="F63" s="166">
        <v>0</v>
      </c>
      <c r="G63" s="165">
        <v>0</v>
      </c>
      <c r="H63" s="166">
        <v>0</v>
      </c>
    </row>
    <row r="64" spans="1:8" ht="16.5">
      <c r="A64" s="171"/>
      <c r="B64" s="151" t="s">
        <v>1422</v>
      </c>
      <c r="C64" s="165"/>
      <c r="D64" s="165"/>
      <c r="E64" s="166">
        <v>0</v>
      </c>
      <c r="F64" s="166">
        <v>0</v>
      </c>
      <c r="G64" s="165">
        <v>0</v>
      </c>
      <c r="H64" s="166">
        <v>0</v>
      </c>
    </row>
    <row r="65" spans="1:8" ht="16.5">
      <c r="A65" s="171"/>
      <c r="B65" s="151" t="s">
        <v>1423</v>
      </c>
      <c r="C65" s="165"/>
      <c r="D65" s="165"/>
      <c r="E65" s="166">
        <v>0</v>
      </c>
      <c r="F65" s="166">
        <v>0</v>
      </c>
      <c r="G65" s="165">
        <v>0</v>
      </c>
      <c r="H65" s="166">
        <v>0</v>
      </c>
    </row>
    <row r="66" spans="1:8" ht="16.5">
      <c r="A66" s="171"/>
      <c r="B66" s="151" t="s">
        <v>1424</v>
      </c>
      <c r="C66" s="165"/>
      <c r="D66" s="165"/>
      <c r="E66" s="166">
        <v>0</v>
      </c>
      <c r="F66" s="166">
        <v>0</v>
      </c>
      <c r="G66" s="165">
        <v>0</v>
      </c>
      <c r="H66" s="166">
        <v>0</v>
      </c>
    </row>
    <row r="67" spans="1:8" ht="16.5">
      <c r="A67" s="171"/>
      <c r="B67" s="151" t="s">
        <v>1425</v>
      </c>
      <c r="C67" s="165"/>
      <c r="D67" s="165"/>
      <c r="E67" s="166">
        <v>0</v>
      </c>
      <c r="F67" s="166">
        <v>0</v>
      </c>
      <c r="G67" s="165">
        <v>0</v>
      </c>
      <c r="H67" s="166">
        <v>0</v>
      </c>
    </row>
    <row r="68" spans="1:8" ht="30">
      <c r="A68" s="171"/>
      <c r="B68" s="151" t="s">
        <v>1426</v>
      </c>
      <c r="C68" s="165"/>
      <c r="D68" s="165"/>
      <c r="E68" s="166">
        <v>0</v>
      </c>
      <c r="F68" s="166">
        <v>0</v>
      </c>
      <c r="G68" s="165">
        <v>0</v>
      </c>
      <c r="H68" s="166">
        <v>0</v>
      </c>
    </row>
    <row r="69" spans="1:8" ht="16.5">
      <c r="A69" s="871" t="s">
        <v>1427</v>
      </c>
      <c r="B69" s="794"/>
      <c r="C69" s="163">
        <v>0</v>
      </c>
      <c r="D69" s="163"/>
      <c r="E69" s="164">
        <v>0</v>
      </c>
      <c r="F69" s="163">
        <v>0</v>
      </c>
      <c r="G69" s="163">
        <v>0</v>
      </c>
      <c r="H69" s="164">
        <v>0</v>
      </c>
    </row>
    <row r="70" spans="1:8" ht="16.5">
      <c r="A70" s="171"/>
      <c r="B70" s="151" t="s">
        <v>1151</v>
      </c>
      <c r="C70" s="165"/>
      <c r="D70" s="165"/>
      <c r="E70" s="166">
        <v>0</v>
      </c>
      <c r="F70" s="166">
        <v>0</v>
      </c>
      <c r="G70" s="165">
        <v>0</v>
      </c>
      <c r="H70" s="166">
        <v>0</v>
      </c>
    </row>
    <row r="71" spans="1:8" ht="16.5">
      <c r="A71" s="171"/>
      <c r="B71" s="151" t="s">
        <v>1152</v>
      </c>
      <c r="C71" s="165"/>
      <c r="D71" s="165"/>
      <c r="E71" s="166">
        <v>0</v>
      </c>
      <c r="F71" s="166">
        <v>0</v>
      </c>
      <c r="G71" s="165">
        <v>0</v>
      </c>
      <c r="H71" s="166">
        <v>0</v>
      </c>
    </row>
    <row r="72" spans="1:8" ht="16.5">
      <c r="A72" s="171"/>
      <c r="B72" s="151" t="s">
        <v>1153</v>
      </c>
      <c r="C72" s="165"/>
      <c r="D72" s="165"/>
      <c r="E72" s="166">
        <v>0</v>
      </c>
      <c r="F72" s="166">
        <v>0</v>
      </c>
      <c r="G72" s="165">
        <v>0</v>
      </c>
      <c r="H72" s="166">
        <v>0</v>
      </c>
    </row>
    <row r="73" spans="1:8" ht="16.5">
      <c r="A73" s="871" t="s">
        <v>1428</v>
      </c>
      <c r="B73" s="794"/>
      <c r="C73" s="163">
        <v>0</v>
      </c>
      <c r="D73" s="163"/>
      <c r="E73" s="164">
        <v>0</v>
      </c>
      <c r="F73" s="163">
        <v>0</v>
      </c>
      <c r="G73" s="163">
        <v>0</v>
      </c>
      <c r="H73" s="164">
        <v>0</v>
      </c>
    </row>
    <row r="74" spans="1:8" ht="16.5">
      <c r="A74" s="171"/>
      <c r="B74" s="151" t="s">
        <v>1429</v>
      </c>
      <c r="C74" s="165"/>
      <c r="D74" s="165"/>
      <c r="E74" s="166">
        <v>0</v>
      </c>
      <c r="F74" s="166">
        <v>0</v>
      </c>
      <c r="G74" s="165">
        <v>0</v>
      </c>
      <c r="H74" s="166">
        <v>0</v>
      </c>
    </row>
    <row r="75" spans="1:8" ht="16.5">
      <c r="A75" s="171"/>
      <c r="B75" s="151" t="s">
        <v>1155</v>
      </c>
      <c r="C75" s="165"/>
      <c r="D75" s="165"/>
      <c r="E75" s="166">
        <v>0</v>
      </c>
      <c r="F75" s="166">
        <v>0</v>
      </c>
      <c r="G75" s="165">
        <v>0</v>
      </c>
      <c r="H75" s="166">
        <v>0</v>
      </c>
    </row>
    <row r="76" spans="1:8" ht="16.5">
      <c r="A76" s="171"/>
      <c r="B76" s="151" t="s">
        <v>1156</v>
      </c>
      <c r="C76" s="165"/>
      <c r="D76" s="165"/>
      <c r="E76" s="166">
        <v>0</v>
      </c>
      <c r="F76" s="166">
        <v>0</v>
      </c>
      <c r="G76" s="165">
        <v>0</v>
      </c>
      <c r="H76" s="166">
        <v>0</v>
      </c>
    </row>
    <row r="77" spans="1:8" ht="16.5">
      <c r="A77" s="171"/>
      <c r="B77" s="151" t="s">
        <v>1157</v>
      </c>
      <c r="C77" s="165"/>
      <c r="D77" s="165"/>
      <c r="E77" s="166">
        <v>0</v>
      </c>
      <c r="F77" s="166">
        <v>0</v>
      </c>
      <c r="G77" s="165">
        <v>0</v>
      </c>
      <c r="H77" s="166">
        <v>0</v>
      </c>
    </row>
    <row r="78" spans="1:8" ht="16.5">
      <c r="A78" s="171"/>
      <c r="B78" s="151" t="s">
        <v>1158</v>
      </c>
      <c r="C78" s="165"/>
      <c r="D78" s="165"/>
      <c r="E78" s="166">
        <v>0</v>
      </c>
      <c r="F78" s="166">
        <v>0</v>
      </c>
      <c r="G78" s="165">
        <v>0</v>
      </c>
      <c r="H78" s="166">
        <v>0</v>
      </c>
    </row>
    <row r="79" spans="1:8" ht="16.5">
      <c r="A79" s="171"/>
      <c r="B79" s="151" t="s">
        <v>1159</v>
      </c>
      <c r="C79" s="165"/>
      <c r="D79" s="165"/>
      <c r="E79" s="166">
        <v>0</v>
      </c>
      <c r="F79" s="166">
        <v>0</v>
      </c>
      <c r="G79" s="165">
        <v>0</v>
      </c>
      <c r="H79" s="166">
        <v>0</v>
      </c>
    </row>
    <row r="80" spans="1:8" ht="17.25" thickBot="1">
      <c r="A80" s="171"/>
      <c r="B80" s="151" t="s">
        <v>1430</v>
      </c>
      <c r="C80" s="165"/>
      <c r="D80" s="165"/>
      <c r="E80" s="166">
        <f t="shared" ref="E61:E80" si="0">C80+D80</f>
        <v>0</v>
      </c>
      <c r="F80" s="166">
        <f>IFERROR(SUMIF('Transferencias finales FF'!$AH$9:$AH$305,B80,'Transferencias finales FF'!$AJ$9:$AJ$305),0)</f>
        <v>0</v>
      </c>
      <c r="G80" s="165">
        <v>0</v>
      </c>
      <c r="H80" s="166">
        <f>E80-F80</f>
        <v>0</v>
      </c>
    </row>
    <row r="81" spans="1:8" ht="15.75" customHeight="1" thickBot="1">
      <c r="A81" s="172"/>
      <c r="B81" s="167" t="s">
        <v>1431</v>
      </c>
      <c r="C81" s="168">
        <f>C9+C17+C27+C37+C47+C57+C61+C69+C73</f>
        <v>511908555.66895807</v>
      </c>
      <c r="D81" s="168">
        <f>D9+D17+D27+D37+D47+D57+D61+D69+D73</f>
        <v>130682784.12486085</v>
      </c>
      <c r="E81" s="168">
        <f>E9+E17+E27+E37+E47+E57+E61+E69+E73</f>
        <v>642591340.79381883</v>
      </c>
      <c r="F81" s="168">
        <f>F9+F17+F27+F37+F47+F57+F61+F69+F73</f>
        <v>591317109.02999997</v>
      </c>
      <c r="G81" s="168">
        <f>G9+G17+G27+G37+G47+G57+G61+G69+G73-1</f>
        <v>591317108.02999997</v>
      </c>
      <c r="H81" s="168">
        <f>H9+H17+H27+H37+H47+H57+H61+H69+H73</f>
        <v>51274231.763818868</v>
      </c>
    </row>
    <row r="82" spans="1:8" ht="15.75" customHeight="1">
      <c r="A82" s="173"/>
      <c r="B82" s="718" t="s">
        <v>1232</v>
      </c>
      <c r="C82" s="716"/>
      <c r="D82" s="716"/>
      <c r="E82" s="716"/>
      <c r="F82" s="716"/>
      <c r="G82" s="716"/>
      <c r="H82" s="716"/>
    </row>
    <row r="83" spans="1:8" ht="15.75" customHeight="1">
      <c r="A83" s="173"/>
      <c r="B83" s="121"/>
      <c r="C83" s="169"/>
      <c r="D83" s="169"/>
      <c r="E83" s="169"/>
      <c r="F83" s="169"/>
      <c r="G83" s="169"/>
      <c r="H83" s="169"/>
    </row>
    <row r="84" spans="1:8" ht="15.75" customHeight="1">
      <c r="A84" s="173"/>
      <c r="B84" s="121"/>
      <c r="C84" s="169"/>
      <c r="D84" s="704"/>
      <c r="E84" s="169"/>
      <c r="F84" s="169"/>
      <c r="G84" s="169"/>
      <c r="H84" s="169"/>
    </row>
    <row r="85" spans="1:8" ht="15.75" customHeight="1">
      <c r="A85" s="173"/>
      <c r="B85" s="121"/>
      <c r="C85" s="169"/>
      <c r="D85" s="169"/>
      <c r="E85" s="169"/>
      <c r="F85" s="169"/>
      <c r="G85" s="169"/>
      <c r="H85" s="169"/>
    </row>
    <row r="86" spans="1:8" ht="15.75" customHeight="1">
      <c r="A86" s="173"/>
      <c r="B86" s="121"/>
      <c r="C86" s="169"/>
      <c r="D86" s="169"/>
      <c r="E86" s="169"/>
      <c r="F86" s="169"/>
      <c r="G86" s="169"/>
      <c r="H86" s="169"/>
    </row>
    <row r="87" spans="1:8" ht="15.75" customHeight="1">
      <c r="A87" s="173"/>
      <c r="B87" s="121"/>
      <c r="C87" s="169"/>
      <c r="D87" s="169"/>
      <c r="E87" s="169"/>
      <c r="F87" s="169"/>
      <c r="G87" s="169"/>
      <c r="H87" s="169"/>
    </row>
    <row r="88" spans="1:8" ht="15.75" customHeight="1">
      <c r="A88" s="173"/>
      <c r="B88" s="121"/>
      <c r="C88" s="169"/>
      <c r="D88" s="169"/>
      <c r="E88" s="169"/>
      <c r="F88" s="169"/>
      <c r="G88" s="169"/>
      <c r="H88" s="169"/>
    </row>
    <row r="89" spans="1:8" ht="15.75" customHeight="1">
      <c r="C89" s="160"/>
      <c r="D89" s="160"/>
      <c r="E89" s="160"/>
      <c r="F89" s="160"/>
      <c r="G89" s="160"/>
      <c r="H89" s="160"/>
    </row>
    <row r="90" spans="1:8" ht="15.75" customHeight="1">
      <c r="C90" s="160"/>
      <c r="D90" s="160"/>
      <c r="E90" s="160"/>
      <c r="F90" s="160"/>
      <c r="G90" s="160"/>
      <c r="H90" s="160"/>
    </row>
    <row r="91" spans="1:8" ht="15.75" customHeight="1">
      <c r="C91" s="160"/>
      <c r="D91" s="160"/>
      <c r="E91" s="160"/>
      <c r="F91" s="160"/>
      <c r="G91" s="160"/>
      <c r="H91" s="160"/>
    </row>
    <row r="92" spans="1:8" ht="15.75" customHeight="1">
      <c r="C92" s="160"/>
      <c r="D92" s="160"/>
      <c r="E92" s="160"/>
      <c r="F92" s="160"/>
      <c r="G92" s="160"/>
      <c r="H92" s="160"/>
    </row>
    <row r="93" spans="1:8" ht="15.75" customHeight="1">
      <c r="C93" s="160"/>
      <c r="D93" s="160"/>
      <c r="E93" s="160"/>
      <c r="F93" s="160"/>
      <c r="G93" s="160"/>
      <c r="H93" s="160"/>
    </row>
    <row r="94" spans="1:8" ht="15.75" customHeight="1">
      <c r="C94" s="160"/>
      <c r="D94" s="160"/>
      <c r="E94" s="160"/>
      <c r="F94" s="160"/>
      <c r="G94" s="160"/>
      <c r="H94" s="160"/>
    </row>
    <row r="95" spans="1:8" ht="15.75" customHeight="1">
      <c r="C95" s="160"/>
      <c r="D95" s="160"/>
      <c r="E95" s="160"/>
      <c r="F95" s="160"/>
      <c r="G95" s="160"/>
      <c r="H95" s="160"/>
    </row>
    <row r="96" spans="1:8" ht="15.75" customHeight="1">
      <c r="C96" s="160"/>
      <c r="D96" s="160"/>
      <c r="E96" s="160"/>
      <c r="F96" s="160"/>
      <c r="G96" s="160"/>
      <c r="H96" s="160"/>
    </row>
    <row r="97" spans="3:8" ht="15.75" customHeight="1">
      <c r="C97" s="160"/>
      <c r="D97" s="160"/>
      <c r="E97" s="160"/>
      <c r="F97" s="160"/>
      <c r="G97" s="160"/>
      <c r="H97" s="160"/>
    </row>
    <row r="98" spans="3:8" ht="15.75" customHeight="1">
      <c r="C98" s="160"/>
      <c r="D98" s="160"/>
      <c r="E98" s="160"/>
      <c r="F98" s="160"/>
      <c r="G98" s="160"/>
      <c r="H98" s="160"/>
    </row>
    <row r="99" spans="3:8" ht="15.75" customHeight="1">
      <c r="C99" s="160"/>
      <c r="D99" s="160"/>
      <c r="E99" s="160"/>
      <c r="F99" s="160"/>
      <c r="G99" s="160"/>
      <c r="H99" s="160"/>
    </row>
    <row r="100" spans="3:8" ht="15.75" customHeight="1">
      <c r="C100" s="160"/>
      <c r="D100" s="160"/>
      <c r="E100" s="160"/>
      <c r="F100" s="160"/>
      <c r="G100" s="160"/>
      <c r="H100" s="160"/>
    </row>
  </sheetData>
  <mergeCells count="17">
    <mergeCell ref="B82:H82"/>
    <mergeCell ref="A69:B69"/>
    <mergeCell ref="A73:B73"/>
    <mergeCell ref="A9:B9"/>
    <mergeCell ref="A17:B17"/>
    <mergeCell ref="A27:B27"/>
    <mergeCell ref="A37:B37"/>
    <mergeCell ref="A47:B47"/>
    <mergeCell ref="A61:B61"/>
    <mergeCell ref="A57:B57"/>
    <mergeCell ref="A1:H1"/>
    <mergeCell ref="A2:H2"/>
    <mergeCell ref="A3:H3"/>
    <mergeCell ref="A4:H4"/>
    <mergeCell ref="C6:G6"/>
    <mergeCell ref="H6:H7"/>
    <mergeCell ref="A6:B8"/>
  </mergeCells>
  <printOptions horizontalCentered="1"/>
  <pageMargins left="0.70866141732283472" right="0.70866141732283472" top="0.74803149606299213" bottom="0.74803149606299213" header="0" footer="0"/>
  <pageSetup scale="60" orientation="landscape" r:id="rId1"/>
  <headerFoot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6"/>
  <sheetViews>
    <sheetView view="pageBreakPreview" zoomScale="87" zoomScaleNormal="100" zoomScaleSheetLayoutView="87" workbookViewId="0">
      <selection activeCell="M20" sqref="M20"/>
    </sheetView>
  </sheetViews>
  <sheetFormatPr baseColWidth="10" defaultColWidth="14.42578125" defaultRowHeight="15" customHeight="1"/>
  <cols>
    <col min="1" max="1" width="12.140625" style="121" customWidth="1"/>
    <col min="2" max="2" width="10.7109375" style="121" customWidth="1"/>
    <col min="3" max="3" width="14.140625" style="121" customWidth="1"/>
    <col min="4" max="4" width="16.7109375" style="121" customWidth="1"/>
    <col min="5" max="7" width="14.140625" style="121" customWidth="1"/>
    <col min="8" max="8" width="14.42578125" style="121" customWidth="1"/>
    <col min="9" max="9" width="14.28515625" style="121" customWidth="1"/>
    <col min="10" max="11" width="10.7109375" style="121" customWidth="1"/>
    <col min="12" max="16384" width="14.42578125" style="121"/>
  </cols>
  <sheetData>
    <row r="1" spans="1:11" ht="16.5">
      <c r="A1" s="727" t="s">
        <v>1114</v>
      </c>
      <c r="B1" s="716"/>
      <c r="C1" s="716"/>
      <c r="D1" s="716"/>
      <c r="E1" s="716"/>
      <c r="F1" s="716"/>
      <c r="G1" s="716"/>
      <c r="H1" s="716"/>
    </row>
    <row r="2" spans="1:11" ht="16.5">
      <c r="A2" s="727" t="s">
        <v>1380</v>
      </c>
      <c r="B2" s="716"/>
      <c r="C2" s="716"/>
      <c r="D2" s="716"/>
      <c r="E2" s="716"/>
      <c r="F2" s="716"/>
      <c r="G2" s="716"/>
      <c r="H2" s="716"/>
    </row>
    <row r="3" spans="1:11" ht="16.5">
      <c r="A3" s="727" t="s">
        <v>1432</v>
      </c>
      <c r="B3" s="716"/>
      <c r="C3" s="716"/>
      <c r="D3" s="716"/>
      <c r="E3" s="716"/>
      <c r="F3" s="716"/>
      <c r="G3" s="716"/>
      <c r="H3" s="716"/>
    </row>
    <row r="4" spans="1:11" ht="16.5">
      <c r="A4" s="719" t="s">
        <v>1116</v>
      </c>
      <c r="B4" s="716"/>
      <c r="C4" s="716"/>
      <c r="D4" s="716"/>
      <c r="E4" s="716"/>
      <c r="F4" s="716"/>
      <c r="G4" s="716"/>
      <c r="H4" s="716"/>
    </row>
    <row r="5" spans="1:11" ht="16.5">
      <c r="A5" s="570"/>
      <c r="B5" s="570"/>
      <c r="C5" s="570"/>
      <c r="D5" s="570"/>
      <c r="E5" s="570"/>
      <c r="F5" s="570"/>
      <c r="G5" s="570"/>
      <c r="H5" s="570"/>
      <c r="I5" s="159"/>
      <c r="J5" s="159"/>
      <c r="K5" s="159"/>
    </row>
    <row r="6" spans="1:11" ht="16.5">
      <c r="A6" s="870" t="s">
        <v>1236</v>
      </c>
      <c r="B6" s="796"/>
      <c r="C6" s="865" t="s">
        <v>1373</v>
      </c>
      <c r="D6" s="866"/>
      <c r="E6" s="866"/>
      <c r="F6" s="866"/>
      <c r="G6" s="807"/>
      <c r="H6" s="862" t="s">
        <v>1433</v>
      </c>
    </row>
    <row r="7" spans="1:11" ht="30">
      <c r="A7" s="856"/>
      <c r="B7" s="794"/>
      <c r="C7" s="564" t="s">
        <v>1374</v>
      </c>
      <c r="D7" s="564" t="s">
        <v>1375</v>
      </c>
      <c r="E7" s="564" t="s">
        <v>1346</v>
      </c>
      <c r="F7" s="564" t="s">
        <v>1347</v>
      </c>
      <c r="G7" s="564" t="s">
        <v>1376</v>
      </c>
      <c r="H7" s="800"/>
    </row>
    <row r="8" spans="1:11" ht="16.5">
      <c r="A8" s="797"/>
      <c r="B8" s="798"/>
      <c r="C8" s="564">
        <v>1</v>
      </c>
      <c r="D8" s="564">
        <v>2</v>
      </c>
      <c r="E8" s="564" t="s">
        <v>1377</v>
      </c>
      <c r="F8" s="564">
        <v>4</v>
      </c>
      <c r="G8" s="564">
        <v>5</v>
      </c>
      <c r="H8" s="564" t="s">
        <v>1378</v>
      </c>
    </row>
    <row r="9" spans="1:11" ht="16.5">
      <c r="A9" s="571"/>
      <c r="B9" s="565"/>
      <c r="C9" s="565"/>
      <c r="D9" s="565"/>
      <c r="E9" s="565"/>
      <c r="F9" s="565"/>
      <c r="G9" s="565"/>
      <c r="H9" s="565"/>
    </row>
    <row r="10" spans="1:11" ht="16.5">
      <c r="A10" s="874" t="s">
        <v>1434</v>
      </c>
      <c r="B10" s="794"/>
      <c r="C10" s="567">
        <f>+'13. Presupuesto capitulo y conc'!C81</f>
        <v>511908555.66895807</v>
      </c>
      <c r="D10" s="567">
        <f>+'11. Presupuesto clasif admva'!$C$10+1</f>
        <v>130682784.85999997</v>
      </c>
      <c r="E10" s="567">
        <f>C10+D10</f>
        <v>642591340.52895808</v>
      </c>
      <c r="F10" s="567">
        <f>+'13. Presupuesto capitulo y conc'!F81</f>
        <v>591317109.02999997</v>
      </c>
      <c r="G10" s="567">
        <f>+F10</f>
        <v>591317109.02999997</v>
      </c>
      <c r="H10" s="567">
        <f>+E10-F10</f>
        <v>51274231.498958111</v>
      </c>
    </row>
    <row r="11" spans="1:11" ht="16.5">
      <c r="A11" s="571"/>
      <c r="B11" s="565"/>
      <c r="C11" s="565"/>
      <c r="D11" s="565"/>
      <c r="E11" s="565"/>
      <c r="F11" s="565"/>
      <c r="G11" s="565"/>
      <c r="H11" s="567"/>
    </row>
    <row r="12" spans="1:11" ht="16.5">
      <c r="A12" s="874" t="s">
        <v>1435</v>
      </c>
      <c r="B12" s="794"/>
      <c r="C12" s="572">
        <v>0</v>
      </c>
      <c r="D12" s="572">
        <v>0</v>
      </c>
      <c r="E12" s="572">
        <f>C12+D12</f>
        <v>0</v>
      </c>
      <c r="F12" s="572">
        <v>0</v>
      </c>
      <c r="G12" s="572">
        <v>0</v>
      </c>
      <c r="H12" s="567">
        <f>F12+G12</f>
        <v>0</v>
      </c>
    </row>
    <row r="13" spans="1:11" ht="16.5">
      <c r="A13" s="571"/>
      <c r="B13" s="565"/>
      <c r="C13" s="572"/>
      <c r="D13" s="572"/>
      <c r="E13" s="572"/>
      <c r="F13" s="572"/>
      <c r="G13" s="572"/>
      <c r="H13" s="567"/>
    </row>
    <row r="14" spans="1:11" ht="42" customHeight="1">
      <c r="A14" s="874" t="s">
        <v>1436</v>
      </c>
      <c r="B14" s="794"/>
      <c r="C14" s="572">
        <v>0</v>
      </c>
      <c r="D14" s="572">
        <v>0</v>
      </c>
      <c r="E14" s="572">
        <f>C14+D14</f>
        <v>0</v>
      </c>
      <c r="F14" s="572">
        <v>0</v>
      </c>
      <c r="G14" s="572">
        <v>0</v>
      </c>
      <c r="H14" s="567">
        <f>F14+G14</f>
        <v>0</v>
      </c>
    </row>
    <row r="15" spans="1:11" ht="16.5">
      <c r="A15" s="571"/>
      <c r="B15" s="565"/>
      <c r="C15" s="572"/>
      <c r="D15" s="572"/>
      <c r="E15" s="572"/>
      <c r="F15" s="572"/>
      <c r="G15" s="572"/>
      <c r="H15" s="567"/>
    </row>
    <row r="16" spans="1:11" ht="21" customHeight="1">
      <c r="A16" s="874" t="s">
        <v>1145</v>
      </c>
      <c r="B16" s="794"/>
      <c r="C16" s="572">
        <v>0</v>
      </c>
      <c r="D16" s="572">
        <v>0</v>
      </c>
      <c r="E16" s="572">
        <f>C16+D16</f>
        <v>0</v>
      </c>
      <c r="F16" s="572">
        <v>0</v>
      </c>
      <c r="G16" s="572">
        <v>0</v>
      </c>
      <c r="H16" s="567">
        <f>F16+G16</f>
        <v>0</v>
      </c>
    </row>
    <row r="17" spans="1:8" ht="16.5">
      <c r="A17" s="571"/>
      <c r="B17" s="565"/>
      <c r="C17" s="572"/>
      <c r="D17" s="572"/>
      <c r="E17" s="572"/>
      <c r="F17" s="572"/>
      <c r="G17" s="572"/>
      <c r="H17" s="567"/>
    </row>
    <row r="18" spans="1:8" ht="16.5">
      <c r="A18" s="874" t="s">
        <v>1151</v>
      </c>
      <c r="B18" s="794"/>
      <c r="C18" s="572">
        <v>0</v>
      </c>
      <c r="D18" s="572">
        <v>0</v>
      </c>
      <c r="E18" s="572">
        <f>C18+D18</f>
        <v>0</v>
      </c>
      <c r="F18" s="572">
        <v>0</v>
      </c>
      <c r="G18" s="572">
        <v>0</v>
      </c>
      <c r="H18" s="567">
        <f>F18+G18</f>
        <v>0</v>
      </c>
    </row>
    <row r="19" spans="1:8" ht="16.5">
      <c r="A19" s="573"/>
      <c r="B19" s="568"/>
      <c r="C19" s="568"/>
      <c r="D19" s="568"/>
      <c r="E19" s="568"/>
      <c r="F19" s="568"/>
      <c r="G19" s="568"/>
      <c r="H19" s="574"/>
    </row>
    <row r="20" spans="1:8" ht="16.5">
      <c r="A20" s="873" t="s">
        <v>1431</v>
      </c>
      <c r="B20" s="807"/>
      <c r="C20" s="569">
        <f t="shared" ref="C20:H20" si="0">C10+C12+C14+C16+C18</f>
        <v>511908555.66895807</v>
      </c>
      <c r="D20" s="569">
        <f t="shared" si="0"/>
        <v>130682784.85999997</v>
      </c>
      <c r="E20" s="569">
        <f t="shared" si="0"/>
        <v>642591340.52895808</v>
      </c>
      <c r="F20" s="569">
        <f t="shared" si="0"/>
        <v>591317109.02999997</v>
      </c>
      <c r="G20" s="569">
        <f t="shared" si="0"/>
        <v>591317109.02999997</v>
      </c>
      <c r="H20" s="569">
        <f t="shared" si="0"/>
        <v>51274231.498958111</v>
      </c>
    </row>
    <row r="21" spans="1:8" ht="30" customHeight="1">
      <c r="A21" s="718" t="s">
        <v>1232</v>
      </c>
      <c r="B21" s="716"/>
      <c r="C21" s="716"/>
      <c r="D21" s="716"/>
      <c r="E21" s="716"/>
      <c r="F21" s="716"/>
      <c r="G21" s="716"/>
    </row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4">
    <mergeCell ref="A21:G21"/>
    <mergeCell ref="A20:B20"/>
    <mergeCell ref="C6:G6"/>
    <mergeCell ref="H6:H7"/>
    <mergeCell ref="A18:B18"/>
    <mergeCell ref="A10:B10"/>
    <mergeCell ref="A12:B12"/>
    <mergeCell ref="A14:B14"/>
    <mergeCell ref="A16:B16"/>
    <mergeCell ref="A1:H1"/>
    <mergeCell ref="A2:H2"/>
    <mergeCell ref="A3:H3"/>
    <mergeCell ref="A4:H4"/>
    <mergeCell ref="A6:B8"/>
  </mergeCells>
  <printOptions horizontalCentered="1"/>
  <pageMargins left="0.70866141732283472" right="0.70866141732283472" top="0.74803149606299213" bottom="0.74803149606299213" header="0" footer="0"/>
  <pageSetup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view="pageBreakPreview" zoomScaleNormal="100" zoomScaleSheetLayoutView="100" workbookViewId="0">
      <selection activeCell="G14" sqref="G14"/>
    </sheetView>
  </sheetViews>
  <sheetFormatPr baseColWidth="10" defaultColWidth="14.42578125" defaultRowHeight="15" customHeight="1"/>
  <cols>
    <col min="1" max="1" width="3.85546875" customWidth="1"/>
    <col min="2" max="2" width="36.28515625" customWidth="1"/>
    <col min="3" max="3" width="15.140625" customWidth="1"/>
    <col min="4" max="4" width="14.42578125" customWidth="1"/>
    <col min="5" max="5" width="15.140625" customWidth="1"/>
    <col min="6" max="6" width="13.7109375" customWidth="1"/>
    <col min="7" max="7" width="15.42578125" customWidth="1"/>
    <col min="8" max="8" width="14.42578125" customWidth="1"/>
    <col min="9" max="11" width="10.7109375" customWidth="1"/>
  </cols>
  <sheetData>
    <row r="1" spans="1:8">
      <c r="A1" s="825" t="s">
        <v>1114</v>
      </c>
      <c r="B1" s="749"/>
      <c r="C1" s="749"/>
      <c r="D1" s="749"/>
      <c r="E1" s="749"/>
      <c r="F1" s="749"/>
      <c r="G1" s="749"/>
      <c r="H1" s="749"/>
    </row>
    <row r="2" spans="1:8">
      <c r="A2" s="825" t="s">
        <v>1380</v>
      </c>
      <c r="B2" s="749"/>
      <c r="C2" s="749"/>
      <c r="D2" s="749"/>
      <c r="E2" s="749"/>
      <c r="F2" s="749"/>
      <c r="G2" s="749"/>
      <c r="H2" s="749"/>
    </row>
    <row r="3" spans="1:8">
      <c r="A3" s="825" t="s">
        <v>1437</v>
      </c>
      <c r="B3" s="749"/>
      <c r="C3" s="749"/>
      <c r="D3" s="749"/>
      <c r="E3" s="749"/>
      <c r="F3" s="749"/>
      <c r="G3" s="749"/>
      <c r="H3" s="749"/>
    </row>
    <row r="4" spans="1:8">
      <c r="A4" s="750" t="s">
        <v>1438</v>
      </c>
      <c r="B4" s="749"/>
      <c r="C4" s="749"/>
      <c r="D4" s="749"/>
      <c r="E4" s="749"/>
      <c r="F4" s="749"/>
      <c r="G4" s="749"/>
      <c r="H4" s="749"/>
    </row>
    <row r="5" spans="1:8">
      <c r="A5" s="484"/>
      <c r="B5" s="484"/>
      <c r="C5" s="484"/>
      <c r="D5" s="484"/>
      <c r="E5" s="484"/>
      <c r="F5" s="484"/>
      <c r="G5" s="484"/>
      <c r="H5" s="484"/>
    </row>
    <row r="6" spans="1:8">
      <c r="A6" s="877" t="s">
        <v>1236</v>
      </c>
      <c r="B6" s="878"/>
      <c r="C6" s="881" t="s">
        <v>1373</v>
      </c>
      <c r="D6" s="785"/>
      <c r="E6" s="785"/>
      <c r="F6" s="785"/>
      <c r="G6" s="786"/>
      <c r="H6" s="882" t="s">
        <v>1433</v>
      </c>
    </row>
    <row r="7" spans="1:8" ht="23.25" customHeight="1">
      <c r="A7" s="755"/>
      <c r="B7" s="876"/>
      <c r="C7" s="575" t="s">
        <v>1374</v>
      </c>
      <c r="D7" s="575" t="s">
        <v>1375</v>
      </c>
      <c r="E7" s="575" t="s">
        <v>1346</v>
      </c>
      <c r="F7" s="575" t="s">
        <v>1347</v>
      </c>
      <c r="G7" s="575" t="s">
        <v>1376</v>
      </c>
      <c r="H7" s="883"/>
    </row>
    <row r="8" spans="1:8">
      <c r="A8" s="879"/>
      <c r="B8" s="880"/>
      <c r="C8" s="576">
        <v>1</v>
      </c>
      <c r="D8" s="576">
        <v>2</v>
      </c>
      <c r="E8" s="575" t="s">
        <v>1377</v>
      </c>
      <c r="F8" s="577">
        <v>4</v>
      </c>
      <c r="G8" s="577">
        <v>5</v>
      </c>
      <c r="H8" s="575" t="s">
        <v>1378</v>
      </c>
    </row>
    <row r="9" spans="1:8">
      <c r="A9" s="578"/>
      <c r="B9" s="579"/>
      <c r="C9" s="580"/>
      <c r="D9" s="580"/>
      <c r="E9" s="580"/>
      <c r="F9" s="580"/>
      <c r="G9" s="580"/>
      <c r="H9" s="580"/>
    </row>
    <row r="10" spans="1:8">
      <c r="A10" s="875" t="s">
        <v>1439</v>
      </c>
      <c r="B10" s="876"/>
      <c r="C10" s="581">
        <f>SUM(C11:C18)</f>
        <v>511908555.66895807</v>
      </c>
      <c r="D10" s="581">
        <f>SUM(D11:D18)</f>
        <v>130682784.85999997</v>
      </c>
      <c r="E10" s="581">
        <f t="shared" ref="E10:E18" si="0">C10+D10</f>
        <v>642591340.52895808</v>
      </c>
      <c r="F10" s="581">
        <f>SUM(F11:F18)</f>
        <v>591317109.02999997</v>
      </c>
      <c r="G10" s="581">
        <f>SUM(G11:G18)</f>
        <v>591317108.02999997</v>
      </c>
      <c r="H10" s="581">
        <f t="shared" ref="H10:H18" si="1">E10-F10</f>
        <v>51274231.498958111</v>
      </c>
    </row>
    <row r="11" spans="1:8">
      <c r="A11" s="582"/>
      <c r="B11" s="583" t="s">
        <v>1440</v>
      </c>
      <c r="C11" s="581">
        <v>0</v>
      </c>
      <c r="D11" s="581">
        <v>0</v>
      </c>
      <c r="E11" s="581">
        <f t="shared" si="0"/>
        <v>0</v>
      </c>
      <c r="F11" s="581">
        <v>0</v>
      </c>
      <c r="G11" s="581">
        <v>0</v>
      </c>
      <c r="H11" s="581">
        <f t="shared" si="1"/>
        <v>0</v>
      </c>
    </row>
    <row r="12" spans="1:8">
      <c r="A12" s="582"/>
      <c r="B12" s="583" t="s">
        <v>1441</v>
      </c>
      <c r="C12" s="581">
        <v>0</v>
      </c>
      <c r="D12" s="581">
        <v>0</v>
      </c>
      <c r="E12" s="581">
        <f t="shared" si="0"/>
        <v>0</v>
      </c>
      <c r="F12" s="581">
        <v>0</v>
      </c>
      <c r="G12" s="581">
        <v>0</v>
      </c>
      <c r="H12" s="581">
        <f t="shared" si="1"/>
        <v>0</v>
      </c>
    </row>
    <row r="13" spans="1:8">
      <c r="A13" s="582"/>
      <c r="B13" s="583" t="s">
        <v>1442</v>
      </c>
      <c r="C13" s="581">
        <f>+'12. Presupuesto por tipo de gto'!C10</f>
        <v>511908555.66895807</v>
      </c>
      <c r="D13" s="581">
        <f>+'12. Presupuesto por tipo de gto'!D10</f>
        <v>130682784.85999997</v>
      </c>
      <c r="E13" s="581">
        <f t="shared" si="0"/>
        <v>642591340.52895808</v>
      </c>
      <c r="F13" s="581">
        <f>+'13. Presupuesto capitulo y conc'!F81</f>
        <v>591317109.02999997</v>
      </c>
      <c r="G13" s="581">
        <f>+'13. Presupuesto capitulo y conc'!G81</f>
        <v>591317108.02999997</v>
      </c>
      <c r="H13" s="581">
        <f>+E13-F13</f>
        <v>51274231.498958111</v>
      </c>
    </row>
    <row r="14" spans="1:8">
      <c r="A14" s="582"/>
      <c r="B14" s="583" t="s">
        <v>1443</v>
      </c>
      <c r="C14" s="581">
        <v>0</v>
      </c>
      <c r="D14" s="581">
        <v>0</v>
      </c>
      <c r="E14" s="581">
        <f t="shared" si="0"/>
        <v>0</v>
      </c>
      <c r="F14" s="581">
        <v>0</v>
      </c>
      <c r="G14" s="581">
        <v>0</v>
      </c>
      <c r="H14" s="581">
        <f t="shared" si="1"/>
        <v>0</v>
      </c>
    </row>
    <row r="15" spans="1:8">
      <c r="A15" s="582"/>
      <c r="B15" s="583" t="s">
        <v>1444</v>
      </c>
      <c r="C15" s="580">
        <v>0</v>
      </c>
      <c r="D15" s="580">
        <v>0</v>
      </c>
      <c r="E15" s="580">
        <f t="shared" si="0"/>
        <v>0</v>
      </c>
      <c r="F15" s="580">
        <v>0</v>
      </c>
      <c r="G15" s="580">
        <v>0</v>
      </c>
      <c r="H15" s="580">
        <f t="shared" si="1"/>
        <v>0</v>
      </c>
    </row>
    <row r="16" spans="1:8">
      <c r="A16" s="582"/>
      <c r="B16" s="583" t="s">
        <v>1445</v>
      </c>
      <c r="C16" s="580">
        <v>0</v>
      </c>
      <c r="D16" s="580">
        <v>0</v>
      </c>
      <c r="E16" s="580">
        <f t="shared" si="0"/>
        <v>0</v>
      </c>
      <c r="F16" s="580">
        <v>0</v>
      </c>
      <c r="G16" s="580">
        <v>0</v>
      </c>
      <c r="H16" s="580">
        <f t="shared" si="1"/>
        <v>0</v>
      </c>
    </row>
    <row r="17" spans="1:8">
      <c r="A17" s="582"/>
      <c r="B17" s="583" t="s">
        <v>1446</v>
      </c>
      <c r="C17" s="580">
        <v>0</v>
      </c>
      <c r="D17" s="580">
        <v>0</v>
      </c>
      <c r="E17" s="580">
        <f t="shared" si="0"/>
        <v>0</v>
      </c>
      <c r="F17" s="580">
        <v>0</v>
      </c>
      <c r="G17" s="580">
        <v>0</v>
      </c>
      <c r="H17" s="580">
        <f t="shared" si="1"/>
        <v>0</v>
      </c>
    </row>
    <row r="18" spans="1:8">
      <c r="A18" s="582"/>
      <c r="B18" s="583" t="s">
        <v>1404</v>
      </c>
      <c r="C18" s="580">
        <v>0</v>
      </c>
      <c r="D18" s="580">
        <v>0</v>
      </c>
      <c r="E18" s="580">
        <f t="shared" si="0"/>
        <v>0</v>
      </c>
      <c r="F18" s="580">
        <v>0</v>
      </c>
      <c r="G18" s="580">
        <v>0</v>
      </c>
      <c r="H18" s="580">
        <f t="shared" si="1"/>
        <v>0</v>
      </c>
    </row>
    <row r="19" spans="1:8">
      <c r="A19" s="875" t="s">
        <v>1447</v>
      </c>
      <c r="B19" s="876"/>
      <c r="C19" s="584">
        <f>SUM(C20:C26)</f>
        <v>0</v>
      </c>
      <c r="D19" s="584">
        <f>SUM(D20:D26)</f>
        <v>0</v>
      </c>
      <c r="E19" s="584">
        <f t="shared" ref="E19:E26" si="2">C19+D19</f>
        <v>0</v>
      </c>
      <c r="F19" s="584">
        <f>SUM(F20:F26)</f>
        <v>0</v>
      </c>
      <c r="G19" s="584">
        <f>SUM(G20:G26)</f>
        <v>0</v>
      </c>
      <c r="H19" s="584">
        <f t="shared" ref="H19:H26" si="3">E19-F19</f>
        <v>0</v>
      </c>
    </row>
    <row r="20" spans="1:8">
      <c r="A20" s="582"/>
      <c r="B20" s="583" t="s">
        <v>1448</v>
      </c>
      <c r="C20" s="585">
        <v>0</v>
      </c>
      <c r="D20" s="585">
        <v>0</v>
      </c>
      <c r="E20" s="585">
        <f t="shared" si="2"/>
        <v>0</v>
      </c>
      <c r="F20" s="585">
        <v>0</v>
      </c>
      <c r="G20" s="585">
        <v>0</v>
      </c>
      <c r="H20" s="586">
        <f t="shared" si="3"/>
        <v>0</v>
      </c>
    </row>
    <row r="21" spans="1:8">
      <c r="A21" s="582"/>
      <c r="B21" s="583" t="s">
        <v>1449</v>
      </c>
      <c r="C21" s="585">
        <v>0</v>
      </c>
      <c r="D21" s="585">
        <v>0</v>
      </c>
      <c r="E21" s="585">
        <f t="shared" si="2"/>
        <v>0</v>
      </c>
      <c r="F21" s="585">
        <v>0</v>
      </c>
      <c r="G21" s="585">
        <v>0</v>
      </c>
      <c r="H21" s="586">
        <f t="shared" si="3"/>
        <v>0</v>
      </c>
    </row>
    <row r="22" spans="1:8">
      <c r="A22" s="582"/>
      <c r="B22" s="583" t="s">
        <v>1450</v>
      </c>
      <c r="C22" s="587">
        <v>0</v>
      </c>
      <c r="D22" s="587">
        <v>0</v>
      </c>
      <c r="E22" s="587">
        <f t="shared" si="2"/>
        <v>0</v>
      </c>
      <c r="F22" s="587">
        <v>0</v>
      </c>
      <c r="G22" s="587">
        <v>0</v>
      </c>
      <c r="H22" s="584">
        <f t="shared" si="3"/>
        <v>0</v>
      </c>
    </row>
    <row r="23" spans="1:8">
      <c r="A23" s="582"/>
      <c r="B23" s="583" t="s">
        <v>1451</v>
      </c>
      <c r="C23" s="587">
        <v>0</v>
      </c>
      <c r="D23" s="587">
        <v>0</v>
      </c>
      <c r="E23" s="587">
        <f t="shared" si="2"/>
        <v>0</v>
      </c>
      <c r="F23" s="587">
        <v>0</v>
      </c>
      <c r="G23" s="587">
        <v>0</v>
      </c>
      <c r="H23" s="584">
        <f t="shared" si="3"/>
        <v>0</v>
      </c>
    </row>
    <row r="24" spans="1:8">
      <c r="A24" s="582"/>
      <c r="B24" s="583" t="s">
        <v>1452</v>
      </c>
      <c r="C24" s="587"/>
      <c r="D24" s="587"/>
      <c r="E24" s="587"/>
      <c r="F24" s="587"/>
      <c r="G24" s="587"/>
      <c r="H24" s="581"/>
    </row>
    <row r="25" spans="1:8">
      <c r="A25" s="582"/>
      <c r="B25" s="583" t="s">
        <v>1453</v>
      </c>
      <c r="C25" s="585">
        <v>0</v>
      </c>
      <c r="D25" s="585">
        <v>0</v>
      </c>
      <c r="E25" s="585">
        <f t="shared" si="2"/>
        <v>0</v>
      </c>
      <c r="F25" s="585">
        <v>0</v>
      </c>
      <c r="G25" s="585">
        <v>0</v>
      </c>
      <c r="H25" s="586">
        <f t="shared" si="3"/>
        <v>0</v>
      </c>
    </row>
    <row r="26" spans="1:8">
      <c r="A26" s="582"/>
      <c r="B26" s="583" t="s">
        <v>1454</v>
      </c>
      <c r="C26" s="585">
        <v>0</v>
      </c>
      <c r="D26" s="585">
        <v>0</v>
      </c>
      <c r="E26" s="585">
        <f t="shared" si="2"/>
        <v>0</v>
      </c>
      <c r="F26" s="585">
        <v>0</v>
      </c>
      <c r="G26" s="585">
        <v>0</v>
      </c>
      <c r="H26" s="586">
        <f t="shared" si="3"/>
        <v>0</v>
      </c>
    </row>
    <row r="27" spans="1:8" ht="15.75" customHeight="1">
      <c r="A27" s="875" t="s">
        <v>1455</v>
      </c>
      <c r="B27" s="876"/>
      <c r="C27" s="588">
        <f>SUM(C28:C36)</f>
        <v>0</v>
      </c>
      <c r="D27" s="588">
        <f>SUM(D28:D36)</f>
        <v>0</v>
      </c>
      <c r="E27" s="585">
        <f>C27+D27</f>
        <v>0</v>
      </c>
      <c r="F27" s="588">
        <f>SUM(F28:F36)</f>
        <v>0</v>
      </c>
      <c r="G27" s="588">
        <f>SUM(G28:G36)</f>
        <v>0</v>
      </c>
      <c r="H27" s="588">
        <f t="shared" ref="H27:H35" si="4">E27-F27</f>
        <v>0</v>
      </c>
    </row>
    <row r="28" spans="1:8" ht="15.75" customHeight="1">
      <c r="A28" s="582"/>
      <c r="B28" s="583" t="s">
        <v>1456</v>
      </c>
      <c r="C28" s="585">
        <v>0</v>
      </c>
      <c r="D28" s="585">
        <v>0</v>
      </c>
      <c r="E28" s="585"/>
      <c r="F28" s="585">
        <v>0</v>
      </c>
      <c r="G28" s="585">
        <v>0</v>
      </c>
      <c r="H28" s="588">
        <f t="shared" si="4"/>
        <v>0</v>
      </c>
    </row>
    <row r="29" spans="1:8" ht="15.75" customHeight="1">
      <c r="A29" s="582"/>
      <c r="B29" s="583" t="s">
        <v>1457</v>
      </c>
      <c r="C29" s="585">
        <v>0</v>
      </c>
      <c r="D29" s="585">
        <v>0</v>
      </c>
      <c r="E29" s="585">
        <f t="shared" ref="E29:E36" si="5">C29+D29</f>
        <v>0</v>
      </c>
      <c r="F29" s="585">
        <v>0</v>
      </c>
      <c r="G29" s="585">
        <v>0</v>
      </c>
      <c r="H29" s="588">
        <f t="shared" si="4"/>
        <v>0</v>
      </c>
    </row>
    <row r="30" spans="1:8" ht="15.75" customHeight="1">
      <c r="A30" s="582"/>
      <c r="B30" s="583" t="s">
        <v>1458</v>
      </c>
      <c r="C30" s="585">
        <v>0</v>
      </c>
      <c r="D30" s="585">
        <v>0</v>
      </c>
      <c r="E30" s="585">
        <f t="shared" si="5"/>
        <v>0</v>
      </c>
      <c r="F30" s="585">
        <v>0</v>
      </c>
      <c r="G30" s="585">
        <v>0</v>
      </c>
      <c r="H30" s="588">
        <f t="shared" si="4"/>
        <v>0</v>
      </c>
    </row>
    <row r="31" spans="1:8" ht="15.75" customHeight="1">
      <c r="A31" s="582"/>
      <c r="B31" s="583" t="s">
        <v>1459</v>
      </c>
      <c r="C31" s="585">
        <v>0</v>
      </c>
      <c r="D31" s="585">
        <v>0</v>
      </c>
      <c r="E31" s="585">
        <f t="shared" si="5"/>
        <v>0</v>
      </c>
      <c r="F31" s="585">
        <v>0</v>
      </c>
      <c r="G31" s="585">
        <v>0</v>
      </c>
      <c r="H31" s="588">
        <f t="shared" si="4"/>
        <v>0</v>
      </c>
    </row>
    <row r="32" spans="1:8" ht="15.75" customHeight="1">
      <c r="A32" s="582"/>
      <c r="B32" s="583" t="s">
        <v>1460</v>
      </c>
      <c r="C32" s="585">
        <v>0</v>
      </c>
      <c r="D32" s="585">
        <v>0</v>
      </c>
      <c r="E32" s="585">
        <f t="shared" si="5"/>
        <v>0</v>
      </c>
      <c r="F32" s="585">
        <v>0</v>
      </c>
      <c r="G32" s="585">
        <v>0</v>
      </c>
      <c r="H32" s="588">
        <f t="shared" si="4"/>
        <v>0</v>
      </c>
    </row>
    <row r="33" spans="1:8" ht="15.75" customHeight="1">
      <c r="A33" s="582"/>
      <c r="B33" s="583" t="s">
        <v>1461</v>
      </c>
      <c r="C33" s="585">
        <v>0</v>
      </c>
      <c r="D33" s="585">
        <v>0</v>
      </c>
      <c r="E33" s="585">
        <f t="shared" si="5"/>
        <v>0</v>
      </c>
      <c r="F33" s="585">
        <v>0</v>
      </c>
      <c r="G33" s="585">
        <v>0</v>
      </c>
      <c r="H33" s="588">
        <f t="shared" si="4"/>
        <v>0</v>
      </c>
    </row>
    <row r="34" spans="1:8" ht="15.75" customHeight="1">
      <c r="A34" s="582"/>
      <c r="B34" s="583" t="s">
        <v>1462</v>
      </c>
      <c r="C34" s="585">
        <v>0</v>
      </c>
      <c r="D34" s="585">
        <v>0</v>
      </c>
      <c r="E34" s="585">
        <f t="shared" si="5"/>
        <v>0</v>
      </c>
      <c r="F34" s="585">
        <v>0</v>
      </c>
      <c r="G34" s="585">
        <v>0</v>
      </c>
      <c r="H34" s="588">
        <f t="shared" si="4"/>
        <v>0</v>
      </c>
    </row>
    <row r="35" spans="1:8" ht="15.75" customHeight="1">
      <c r="A35" s="582"/>
      <c r="B35" s="583" t="s">
        <v>1463</v>
      </c>
      <c r="C35" s="585">
        <v>0</v>
      </c>
      <c r="D35" s="585">
        <v>0</v>
      </c>
      <c r="E35" s="585">
        <f t="shared" si="5"/>
        <v>0</v>
      </c>
      <c r="F35" s="585">
        <v>0</v>
      </c>
      <c r="G35" s="585">
        <v>0</v>
      </c>
      <c r="H35" s="588">
        <f t="shared" si="4"/>
        <v>0</v>
      </c>
    </row>
    <row r="36" spans="1:8" ht="15.75" customHeight="1">
      <c r="A36" s="582"/>
      <c r="B36" s="583" t="s">
        <v>1464</v>
      </c>
      <c r="C36" s="585">
        <v>0</v>
      </c>
      <c r="D36" s="585">
        <v>0</v>
      </c>
      <c r="E36" s="585">
        <f t="shared" si="5"/>
        <v>0</v>
      </c>
      <c r="F36" s="585">
        <v>0</v>
      </c>
      <c r="G36" s="585">
        <v>0</v>
      </c>
      <c r="H36" s="588"/>
    </row>
    <row r="37" spans="1:8" ht="15.75" customHeight="1">
      <c r="A37" s="875" t="s">
        <v>1465</v>
      </c>
      <c r="B37" s="876"/>
      <c r="C37" s="588">
        <f>SUM(C38:C41)</f>
        <v>0</v>
      </c>
      <c r="D37" s="588">
        <f>SUM(D38:D41)</f>
        <v>0</v>
      </c>
      <c r="E37" s="588">
        <f>C37+D37</f>
        <v>0</v>
      </c>
      <c r="F37" s="588">
        <f>SUM(F38:F41)</f>
        <v>0</v>
      </c>
      <c r="G37" s="588">
        <f>SUM(G38:G41)</f>
        <v>0</v>
      </c>
      <c r="H37" s="588">
        <f>E37-F37</f>
        <v>0</v>
      </c>
    </row>
    <row r="38" spans="1:8" ht="15.75" customHeight="1">
      <c r="A38" s="582"/>
      <c r="B38" s="583" t="s">
        <v>1466</v>
      </c>
      <c r="C38" s="585">
        <v>0</v>
      </c>
      <c r="D38" s="585">
        <v>0</v>
      </c>
      <c r="E38" s="585">
        <f>C38+D38</f>
        <v>0</v>
      </c>
      <c r="F38" s="585">
        <v>0</v>
      </c>
      <c r="G38" s="585">
        <v>0</v>
      </c>
      <c r="H38" s="588">
        <f>E38-F38</f>
        <v>0</v>
      </c>
    </row>
    <row r="39" spans="1:8" ht="15.75" customHeight="1">
      <c r="A39" s="582"/>
      <c r="B39" s="583" t="s">
        <v>1467</v>
      </c>
      <c r="C39" s="585">
        <v>0</v>
      </c>
      <c r="D39" s="585">
        <v>0</v>
      </c>
      <c r="E39" s="585">
        <f>C39+D39</f>
        <v>0</v>
      </c>
      <c r="F39" s="585">
        <v>0</v>
      </c>
      <c r="G39" s="585">
        <v>0</v>
      </c>
      <c r="H39" s="588">
        <f>E39-F39</f>
        <v>0</v>
      </c>
    </row>
    <row r="40" spans="1:8" ht="15.75" customHeight="1">
      <c r="A40" s="582"/>
      <c r="B40" s="583" t="s">
        <v>1468</v>
      </c>
      <c r="C40" s="585">
        <v>0</v>
      </c>
      <c r="D40" s="585">
        <v>0</v>
      </c>
      <c r="E40" s="585">
        <f>C40+D40</f>
        <v>0</v>
      </c>
      <c r="F40" s="585">
        <v>0</v>
      </c>
      <c r="G40" s="585">
        <v>0</v>
      </c>
      <c r="H40" s="588">
        <f>E40-F40</f>
        <v>0</v>
      </c>
    </row>
    <row r="41" spans="1:8" ht="15.75" customHeight="1">
      <c r="A41" s="582"/>
      <c r="B41" s="583" t="s">
        <v>1469</v>
      </c>
      <c r="C41" s="585">
        <v>0</v>
      </c>
      <c r="D41" s="585">
        <v>0</v>
      </c>
      <c r="E41" s="585">
        <f>C41+D41</f>
        <v>0</v>
      </c>
      <c r="F41" s="585">
        <v>0</v>
      </c>
      <c r="G41" s="585">
        <v>0</v>
      </c>
      <c r="H41" s="588">
        <f>E41-F41</f>
        <v>0</v>
      </c>
    </row>
    <row r="42" spans="1:8" ht="15.75" customHeight="1">
      <c r="A42" s="589"/>
      <c r="B42" s="590"/>
      <c r="C42" s="591"/>
      <c r="D42" s="591"/>
      <c r="E42" s="591"/>
      <c r="F42" s="591"/>
      <c r="G42" s="591"/>
      <c r="H42" s="591"/>
    </row>
    <row r="43" spans="1:8" ht="15.75" customHeight="1">
      <c r="A43" s="592"/>
      <c r="B43" s="593" t="s">
        <v>1431</v>
      </c>
      <c r="C43" s="594">
        <f>C10+C19+C27+C37</f>
        <v>511908555.66895807</v>
      </c>
      <c r="D43" s="594">
        <f>D10+D19+D27+D37</f>
        <v>130682784.85999997</v>
      </c>
      <c r="E43" s="594">
        <f>C43+D43</f>
        <v>642591340.52895808</v>
      </c>
      <c r="F43" s="594">
        <f>F10+F19+F27+F37</f>
        <v>591317109.02999997</v>
      </c>
      <c r="G43" s="594">
        <f>G10+G19+G27+G37</f>
        <v>591317108.02999997</v>
      </c>
      <c r="H43" s="594">
        <f>E43-F43</f>
        <v>51274231.498958111</v>
      </c>
    </row>
    <row r="44" spans="1:8" ht="15.6" hidden="1" customHeight="1">
      <c r="A44" s="595"/>
      <c r="B44" s="595"/>
      <c r="C44" s="596"/>
      <c r="D44" s="596"/>
      <c r="E44" s="596"/>
      <c r="F44" s="596"/>
      <c r="G44" s="596"/>
      <c r="H44" s="596"/>
    </row>
    <row r="45" spans="1:8" ht="31.5" customHeight="1">
      <c r="A45" s="718" t="s">
        <v>1232</v>
      </c>
      <c r="B45" s="716"/>
      <c r="C45" s="716"/>
      <c r="D45" s="716"/>
      <c r="E45" s="716"/>
      <c r="F45" s="716"/>
      <c r="G45" s="716"/>
      <c r="H45" s="14"/>
    </row>
    <row r="46" spans="1:8" ht="15.75" customHeight="1">
      <c r="C46" s="14"/>
      <c r="D46" s="14"/>
      <c r="E46" s="14"/>
      <c r="F46" s="14"/>
      <c r="G46" s="14"/>
      <c r="H46" s="14"/>
    </row>
    <row r="47" spans="1:8" ht="15.75" customHeight="1">
      <c r="C47" s="14"/>
      <c r="D47" s="14"/>
      <c r="E47" s="14"/>
      <c r="F47" s="14"/>
      <c r="G47" s="14"/>
      <c r="H47" s="14"/>
    </row>
    <row r="48" spans="1:8" ht="15.75" customHeight="1">
      <c r="C48" s="14"/>
      <c r="D48" s="14"/>
      <c r="E48" s="14"/>
      <c r="F48" s="14"/>
      <c r="G48" s="14"/>
      <c r="H48" s="14"/>
    </row>
    <row r="49" spans="3:8" ht="15.75" customHeight="1">
      <c r="C49" s="14"/>
      <c r="D49" s="14"/>
      <c r="E49" s="14"/>
      <c r="F49" s="14"/>
      <c r="G49" s="14"/>
      <c r="H49" s="14"/>
    </row>
    <row r="50" spans="3:8" ht="15.75" customHeight="1">
      <c r="C50" s="14"/>
      <c r="D50" s="14"/>
      <c r="E50" s="14"/>
      <c r="F50" s="14"/>
      <c r="G50" s="14"/>
      <c r="H50" s="14"/>
    </row>
    <row r="51" spans="3:8" ht="15.75" customHeight="1">
      <c r="C51" s="14"/>
      <c r="D51" s="14"/>
      <c r="E51" s="14"/>
      <c r="F51" s="14"/>
      <c r="G51" s="14"/>
      <c r="H51" s="14"/>
    </row>
    <row r="52" spans="3:8" ht="15.75" customHeight="1">
      <c r="C52" s="14"/>
      <c r="D52" s="14"/>
      <c r="E52" s="14"/>
      <c r="F52" s="14"/>
      <c r="G52" s="14"/>
      <c r="H52" s="14"/>
    </row>
    <row r="53" spans="3:8" ht="15.75" customHeight="1">
      <c r="C53" s="14"/>
      <c r="D53" s="14"/>
      <c r="E53" s="14"/>
      <c r="F53" s="14"/>
      <c r="G53" s="14"/>
      <c r="H53" s="14"/>
    </row>
    <row r="54" spans="3:8" ht="15.75" customHeight="1">
      <c r="C54" s="14"/>
      <c r="D54" s="14"/>
      <c r="E54" s="14"/>
      <c r="F54" s="14"/>
      <c r="G54" s="14"/>
      <c r="H54" s="14"/>
    </row>
    <row r="55" spans="3:8" ht="15.75" customHeight="1">
      <c r="C55" s="14"/>
      <c r="D55" s="14"/>
      <c r="E55" s="14"/>
      <c r="F55" s="14"/>
      <c r="G55" s="14"/>
      <c r="H55" s="14"/>
    </row>
    <row r="56" spans="3:8" ht="15.75" customHeight="1">
      <c r="C56" s="14"/>
      <c r="D56" s="14"/>
      <c r="E56" s="14"/>
      <c r="F56" s="14"/>
      <c r="G56" s="14"/>
      <c r="H56" s="14"/>
    </row>
    <row r="57" spans="3:8" ht="15.75" customHeight="1">
      <c r="C57" s="14"/>
      <c r="D57" s="14"/>
      <c r="E57" s="14"/>
      <c r="F57" s="14"/>
      <c r="G57" s="14"/>
      <c r="H57" s="14"/>
    </row>
    <row r="58" spans="3:8" ht="15.75" customHeight="1">
      <c r="C58" s="14"/>
      <c r="D58" s="14"/>
      <c r="E58" s="14"/>
      <c r="F58" s="14"/>
      <c r="G58" s="14"/>
      <c r="H58" s="14"/>
    </row>
    <row r="59" spans="3:8" ht="15.75" customHeight="1">
      <c r="C59" s="14"/>
      <c r="D59" s="14"/>
      <c r="E59" s="14"/>
      <c r="F59" s="14"/>
      <c r="G59" s="14"/>
      <c r="H59" s="14"/>
    </row>
    <row r="60" spans="3:8" ht="15.75" customHeight="1">
      <c r="C60" s="14"/>
      <c r="D60" s="14"/>
      <c r="E60" s="14"/>
      <c r="F60" s="14"/>
      <c r="G60" s="14"/>
      <c r="H60" s="14"/>
    </row>
    <row r="61" spans="3:8" ht="15.75" customHeight="1">
      <c r="C61" s="14"/>
      <c r="D61" s="14"/>
      <c r="E61" s="14"/>
      <c r="F61" s="14"/>
      <c r="G61" s="14"/>
      <c r="H61" s="14"/>
    </row>
    <row r="62" spans="3:8" ht="15.75" customHeight="1">
      <c r="C62" s="14"/>
      <c r="D62" s="14"/>
      <c r="E62" s="14"/>
      <c r="F62" s="14"/>
      <c r="G62" s="14"/>
      <c r="H62" s="14"/>
    </row>
    <row r="63" spans="3:8" ht="15.75" customHeight="1">
      <c r="C63" s="14"/>
      <c r="D63" s="14"/>
      <c r="E63" s="14"/>
      <c r="F63" s="14"/>
      <c r="G63" s="14"/>
      <c r="H63" s="14"/>
    </row>
    <row r="64" spans="3:8" ht="15.75" customHeight="1">
      <c r="C64" s="14"/>
      <c r="D64" s="14"/>
      <c r="E64" s="14"/>
      <c r="F64" s="14"/>
      <c r="G64" s="14"/>
      <c r="H64" s="14"/>
    </row>
    <row r="65" spans="3:8" ht="15.75" customHeight="1">
      <c r="C65" s="14"/>
      <c r="D65" s="14"/>
      <c r="E65" s="14"/>
      <c r="F65" s="14"/>
      <c r="G65" s="14"/>
      <c r="H65" s="14"/>
    </row>
    <row r="66" spans="3:8" ht="15.75" customHeight="1">
      <c r="C66" s="14"/>
      <c r="D66" s="14"/>
      <c r="E66" s="14"/>
      <c r="F66" s="14"/>
      <c r="G66" s="14"/>
      <c r="H66" s="14"/>
    </row>
    <row r="67" spans="3:8" ht="15.75" customHeight="1">
      <c r="C67" s="14"/>
      <c r="D67" s="14"/>
      <c r="E67" s="14"/>
      <c r="F67" s="14"/>
      <c r="G67" s="14"/>
      <c r="H67" s="14"/>
    </row>
    <row r="68" spans="3:8" ht="15.75" customHeight="1">
      <c r="C68" s="14"/>
      <c r="D68" s="14"/>
      <c r="E68" s="14"/>
      <c r="F68" s="14"/>
      <c r="G68" s="14"/>
      <c r="H68" s="14"/>
    </row>
    <row r="69" spans="3:8" ht="15.75" customHeight="1">
      <c r="C69" s="14"/>
      <c r="D69" s="14"/>
      <c r="E69" s="14"/>
      <c r="F69" s="14"/>
      <c r="G69" s="14"/>
      <c r="H69" s="14"/>
    </row>
    <row r="70" spans="3:8" ht="15.75" customHeight="1">
      <c r="C70" s="14"/>
      <c r="D70" s="14"/>
      <c r="E70" s="14"/>
      <c r="F70" s="14"/>
      <c r="G70" s="14"/>
      <c r="H70" s="14"/>
    </row>
    <row r="71" spans="3:8" ht="15.75" customHeight="1">
      <c r="C71" s="14"/>
      <c r="D71" s="14"/>
      <c r="E71" s="14"/>
      <c r="F71" s="14"/>
      <c r="G71" s="14"/>
      <c r="H71" s="14"/>
    </row>
    <row r="72" spans="3:8" ht="15.75" customHeight="1">
      <c r="C72" s="14"/>
      <c r="D72" s="14"/>
      <c r="E72" s="14"/>
      <c r="F72" s="14"/>
      <c r="G72" s="14"/>
      <c r="H72" s="14"/>
    </row>
    <row r="73" spans="3:8" ht="15.75" customHeight="1">
      <c r="C73" s="14"/>
      <c r="D73" s="14"/>
      <c r="E73" s="14"/>
      <c r="F73" s="14"/>
      <c r="G73" s="14"/>
      <c r="H73" s="14"/>
    </row>
    <row r="74" spans="3:8" ht="15.75" customHeight="1">
      <c r="C74" s="14"/>
      <c r="D74" s="14"/>
      <c r="E74" s="14"/>
      <c r="F74" s="14"/>
      <c r="G74" s="14"/>
      <c r="H74" s="14"/>
    </row>
    <row r="75" spans="3:8" ht="15.75" customHeight="1">
      <c r="C75" s="14"/>
      <c r="D75" s="14"/>
      <c r="E75" s="14"/>
      <c r="F75" s="14"/>
      <c r="G75" s="14"/>
      <c r="H75" s="14"/>
    </row>
    <row r="76" spans="3:8" ht="15.75" customHeight="1">
      <c r="C76" s="14"/>
      <c r="D76" s="14"/>
      <c r="E76" s="14"/>
      <c r="F76" s="14"/>
      <c r="G76" s="14"/>
      <c r="H76" s="14"/>
    </row>
    <row r="77" spans="3:8" ht="15.75" customHeight="1">
      <c r="C77" s="14"/>
      <c r="D77" s="14"/>
      <c r="E77" s="14"/>
      <c r="F77" s="14"/>
      <c r="G77" s="14"/>
      <c r="H77" s="14"/>
    </row>
    <row r="78" spans="3:8" ht="15.75" customHeight="1">
      <c r="C78" s="14"/>
      <c r="D78" s="14"/>
      <c r="E78" s="14"/>
      <c r="F78" s="14"/>
      <c r="G78" s="14"/>
      <c r="H78" s="14"/>
    </row>
    <row r="79" spans="3:8" ht="15.75" customHeight="1">
      <c r="C79" s="14"/>
      <c r="D79" s="14"/>
      <c r="E79" s="14"/>
      <c r="F79" s="14"/>
      <c r="G79" s="14"/>
      <c r="H79" s="14"/>
    </row>
    <row r="80" spans="3:8" ht="15.75" customHeight="1">
      <c r="C80" s="14"/>
      <c r="D80" s="14"/>
      <c r="E80" s="14"/>
      <c r="F80" s="14"/>
      <c r="G80" s="14"/>
      <c r="H80" s="14"/>
    </row>
    <row r="81" spans="3:8" ht="15.75" customHeight="1">
      <c r="C81" s="14"/>
      <c r="D81" s="14"/>
      <c r="E81" s="14"/>
      <c r="F81" s="14"/>
      <c r="G81" s="14"/>
      <c r="H81" s="14"/>
    </row>
    <row r="82" spans="3:8" ht="15.75" customHeight="1">
      <c r="C82" s="14"/>
      <c r="D82" s="14"/>
      <c r="E82" s="14"/>
      <c r="F82" s="14"/>
      <c r="G82" s="14"/>
      <c r="H82" s="14"/>
    </row>
    <row r="83" spans="3:8" ht="15.75" customHeight="1">
      <c r="C83" s="14"/>
      <c r="D83" s="14"/>
      <c r="E83" s="14"/>
      <c r="F83" s="14"/>
      <c r="G83" s="14"/>
      <c r="H83" s="14"/>
    </row>
    <row r="84" spans="3:8" ht="15.75" customHeight="1">
      <c r="C84" s="14"/>
      <c r="D84" s="14"/>
      <c r="E84" s="14"/>
      <c r="F84" s="14"/>
      <c r="G84" s="14"/>
      <c r="H84" s="14"/>
    </row>
    <row r="85" spans="3:8" ht="15.75" customHeight="1">
      <c r="C85" s="14"/>
      <c r="D85" s="14"/>
      <c r="E85" s="14"/>
      <c r="F85" s="14"/>
      <c r="G85" s="14"/>
      <c r="H85" s="14"/>
    </row>
    <row r="86" spans="3:8" ht="15.75" customHeight="1">
      <c r="C86" s="14"/>
      <c r="D86" s="14"/>
      <c r="E86" s="14"/>
      <c r="F86" s="14"/>
      <c r="G86" s="14"/>
      <c r="H86" s="14"/>
    </row>
    <row r="87" spans="3:8" ht="15.75" customHeight="1">
      <c r="C87" s="14"/>
      <c r="D87" s="14"/>
      <c r="E87" s="14"/>
      <c r="F87" s="14"/>
      <c r="G87" s="14"/>
      <c r="H87" s="14"/>
    </row>
    <row r="88" spans="3:8" ht="15.75" customHeight="1">
      <c r="C88" s="14"/>
      <c r="D88" s="14"/>
      <c r="E88" s="14"/>
      <c r="F88" s="14"/>
      <c r="G88" s="14"/>
      <c r="H88" s="14"/>
    </row>
    <row r="89" spans="3:8" ht="15.75" customHeight="1">
      <c r="C89" s="14"/>
      <c r="D89" s="14"/>
      <c r="E89" s="14"/>
      <c r="F89" s="14"/>
      <c r="G89" s="14"/>
      <c r="H89" s="14"/>
    </row>
    <row r="90" spans="3:8" ht="15.75" customHeight="1">
      <c r="C90" s="14"/>
      <c r="D90" s="14"/>
      <c r="E90" s="14"/>
      <c r="F90" s="14"/>
      <c r="G90" s="14"/>
      <c r="H90" s="14"/>
    </row>
    <row r="91" spans="3:8" ht="15.75" customHeight="1">
      <c r="C91" s="14"/>
      <c r="D91" s="14"/>
      <c r="E91" s="14"/>
      <c r="F91" s="14"/>
      <c r="G91" s="14"/>
      <c r="H91" s="14"/>
    </row>
    <row r="92" spans="3:8" ht="15.75" customHeight="1">
      <c r="C92" s="14"/>
      <c r="D92" s="14"/>
      <c r="E92" s="14"/>
      <c r="F92" s="14"/>
      <c r="G92" s="14"/>
      <c r="H92" s="14"/>
    </row>
    <row r="93" spans="3:8" ht="15.75" customHeight="1">
      <c r="C93" s="14"/>
      <c r="D93" s="14"/>
      <c r="E93" s="14"/>
      <c r="F93" s="14"/>
      <c r="G93" s="14"/>
      <c r="H93" s="14"/>
    </row>
    <row r="94" spans="3:8" ht="15.75" customHeight="1">
      <c r="C94" s="14"/>
      <c r="D94" s="14"/>
      <c r="E94" s="14"/>
      <c r="F94" s="14"/>
      <c r="G94" s="14"/>
      <c r="H94" s="14"/>
    </row>
    <row r="95" spans="3:8" ht="15.75" customHeight="1">
      <c r="C95" s="14"/>
      <c r="D95" s="14"/>
      <c r="E95" s="14"/>
      <c r="F95" s="14"/>
      <c r="G95" s="14"/>
      <c r="H95" s="14"/>
    </row>
    <row r="96" spans="3:8" ht="15.75" customHeight="1">
      <c r="C96" s="14"/>
      <c r="D96" s="14"/>
      <c r="E96" s="14"/>
      <c r="F96" s="14"/>
      <c r="G96" s="14"/>
      <c r="H96" s="14"/>
    </row>
  </sheetData>
  <mergeCells count="12">
    <mergeCell ref="A45:G45"/>
    <mergeCell ref="A27:B27"/>
    <mergeCell ref="A37:B37"/>
    <mergeCell ref="A6:B8"/>
    <mergeCell ref="A1:H1"/>
    <mergeCell ref="A2:H2"/>
    <mergeCell ref="A10:B10"/>
    <mergeCell ref="A3:H3"/>
    <mergeCell ref="A4:H4"/>
    <mergeCell ref="C6:G6"/>
    <mergeCell ref="H6:H7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7"/>
  <sheetViews>
    <sheetView workbookViewId="0">
      <selection activeCell="A25" sqref="A1:D25"/>
    </sheetView>
  </sheetViews>
  <sheetFormatPr baseColWidth="10" defaultColWidth="14.42578125" defaultRowHeight="15" customHeight="1"/>
  <cols>
    <col min="1" max="1" width="51.5703125" customWidth="1"/>
    <col min="2" max="4" width="20" customWidth="1"/>
    <col min="5" max="5" width="4.42578125" customWidth="1"/>
    <col min="6" max="11" width="10.7109375" customWidth="1"/>
  </cols>
  <sheetData>
    <row r="1" spans="1:8" ht="15" customHeight="1">
      <c r="A1" s="825" t="s">
        <v>1114</v>
      </c>
      <c r="B1" s="825"/>
      <c r="C1" s="825"/>
      <c r="D1" s="825"/>
      <c r="E1" s="214"/>
      <c r="F1" s="214"/>
      <c r="G1" s="214"/>
      <c r="H1" s="214"/>
    </row>
    <row r="2" spans="1:8">
      <c r="A2" s="825" t="s">
        <v>1305</v>
      </c>
      <c r="B2" s="749"/>
      <c r="C2" s="749"/>
      <c r="D2" s="749"/>
    </row>
    <row r="3" spans="1:8">
      <c r="A3" s="750" t="s">
        <v>1116</v>
      </c>
      <c r="B3" s="749"/>
      <c r="C3" s="749"/>
      <c r="D3" s="749"/>
    </row>
    <row r="4" spans="1:8">
      <c r="A4" s="885"/>
      <c r="B4" s="774"/>
      <c r="C4" s="774"/>
      <c r="D4" s="774"/>
    </row>
    <row r="5" spans="1:8" ht="24">
      <c r="A5" s="886" t="s">
        <v>1470</v>
      </c>
      <c r="B5" s="597" t="s">
        <v>1471</v>
      </c>
      <c r="C5" s="598" t="s">
        <v>1472</v>
      </c>
      <c r="D5" s="598" t="s">
        <v>1305</v>
      </c>
    </row>
    <row r="6" spans="1:8">
      <c r="A6" s="883"/>
      <c r="B6" s="599" t="s">
        <v>1096</v>
      </c>
      <c r="C6" s="599" t="s">
        <v>1094</v>
      </c>
      <c r="D6" s="599" t="s">
        <v>1473</v>
      </c>
    </row>
    <row r="7" spans="1:8">
      <c r="A7" s="884" t="s">
        <v>1474</v>
      </c>
      <c r="B7" s="785"/>
      <c r="C7" s="785"/>
      <c r="D7" s="786"/>
    </row>
    <row r="8" spans="1:8">
      <c r="A8" s="600"/>
      <c r="B8" s="601"/>
      <c r="C8" s="601"/>
      <c r="D8" s="601"/>
    </row>
    <row r="9" spans="1:8">
      <c r="A9" s="602"/>
      <c r="B9" s="590"/>
      <c r="C9" s="590"/>
      <c r="D9" s="590"/>
    </row>
    <row r="10" spans="1:8">
      <c r="A10" s="602"/>
      <c r="B10" s="590"/>
      <c r="C10" s="590"/>
      <c r="D10" s="590"/>
    </row>
    <row r="11" spans="1:8">
      <c r="A11" s="602"/>
      <c r="B11" s="590"/>
      <c r="C11" s="590"/>
      <c r="D11" s="590"/>
    </row>
    <row r="12" spans="1:8">
      <c r="A12" s="602"/>
      <c r="B12" s="590"/>
      <c r="C12" s="590"/>
      <c r="D12" s="590"/>
    </row>
    <row r="13" spans="1:8">
      <c r="A13" s="602"/>
      <c r="B13" s="590"/>
      <c r="C13" s="590"/>
      <c r="D13" s="590"/>
    </row>
    <row r="14" spans="1:8">
      <c r="A14" s="602"/>
      <c r="B14" s="590"/>
      <c r="C14" s="590"/>
      <c r="D14" s="590"/>
    </row>
    <row r="15" spans="1:8">
      <c r="A15" s="603" t="s">
        <v>1475</v>
      </c>
      <c r="B15" s="590"/>
      <c r="C15" s="590"/>
      <c r="D15" s="590"/>
    </row>
    <row r="16" spans="1:8">
      <c r="A16" s="602"/>
      <c r="B16" s="590"/>
      <c r="C16" s="590"/>
      <c r="D16" s="590"/>
    </row>
    <row r="17" spans="1:7">
      <c r="A17" s="884" t="s">
        <v>1476</v>
      </c>
      <c r="B17" s="785"/>
      <c r="C17" s="785"/>
      <c r="D17" s="786"/>
    </row>
    <row r="18" spans="1:7">
      <c r="A18" s="600"/>
      <c r="B18" s="601"/>
      <c r="C18" s="601"/>
      <c r="D18" s="601"/>
    </row>
    <row r="19" spans="1:7" ht="15.75" customHeight="1">
      <c r="A19" s="602"/>
      <c r="B19" s="590"/>
      <c r="C19" s="590"/>
      <c r="D19" s="590"/>
    </row>
    <row r="20" spans="1:7" ht="15.75" customHeight="1">
      <c r="A20" s="602"/>
      <c r="B20" s="590"/>
      <c r="C20" s="590"/>
      <c r="D20" s="590"/>
    </row>
    <row r="21" spans="1:7" ht="15.75" customHeight="1">
      <c r="A21" s="602"/>
      <c r="B21" s="590"/>
      <c r="C21" s="590"/>
      <c r="D21" s="590"/>
    </row>
    <row r="22" spans="1:7" ht="15.75" customHeight="1">
      <c r="A22" s="603" t="s">
        <v>1477</v>
      </c>
      <c r="B22" s="604">
        <f>+'5. Edo analitico de la deuda y'!$G$35</f>
        <v>17299064.77</v>
      </c>
      <c r="C22" s="605">
        <v>0</v>
      </c>
      <c r="D22" s="605">
        <f>+B22-C22</f>
        <v>17299064.77</v>
      </c>
      <c r="E22" s="157"/>
    </row>
    <row r="23" spans="1:7" ht="15.75" customHeight="1">
      <c r="A23" s="603"/>
      <c r="B23" s="606"/>
      <c r="C23" s="606"/>
      <c r="D23" s="606"/>
    </row>
    <row r="24" spans="1:7" ht="15.75" customHeight="1" thickBot="1">
      <c r="A24" s="603" t="s">
        <v>1478</v>
      </c>
      <c r="B24" s="605">
        <f>+B22</f>
        <v>17299064.77</v>
      </c>
      <c r="C24" s="606"/>
      <c r="D24" s="605">
        <f>+D22</f>
        <v>17299064.77</v>
      </c>
    </row>
    <row r="25" spans="1:7" ht="23.25" customHeight="1">
      <c r="A25" s="805" t="s">
        <v>1232</v>
      </c>
      <c r="B25" s="805"/>
      <c r="C25" s="805"/>
      <c r="D25" s="805"/>
      <c r="E25" s="159"/>
      <c r="F25" s="159"/>
      <c r="G25" s="159"/>
    </row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8">
    <mergeCell ref="A25:D25"/>
    <mergeCell ref="A1:D1"/>
    <mergeCell ref="A2:D2"/>
    <mergeCell ref="A3:D3"/>
    <mergeCell ref="A17:D17"/>
    <mergeCell ref="A4:D4"/>
    <mergeCell ref="A5:A6"/>
    <mergeCell ref="A7:D7"/>
  </mergeCells>
  <printOptions horizontalCentered="1"/>
  <pageMargins left="0.70866141732283472" right="0.70866141732283472" top="0.74803149606299213" bottom="0.74803149606299213" header="0" footer="0"/>
  <pageSetup scale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95"/>
  <sheetViews>
    <sheetView workbookViewId="0">
      <selection activeCell="C25" sqref="A1:D25"/>
    </sheetView>
  </sheetViews>
  <sheetFormatPr baseColWidth="10" defaultColWidth="14.42578125" defaultRowHeight="15" customHeight="1"/>
  <cols>
    <col min="1" max="1" width="45.5703125" customWidth="1"/>
    <col min="2" max="2" width="31.140625" customWidth="1"/>
    <col min="3" max="3" width="26.42578125" customWidth="1"/>
    <col min="4" max="4" width="0.28515625" customWidth="1"/>
    <col min="5" max="11" width="10.7109375" customWidth="1"/>
  </cols>
  <sheetData>
    <row r="1" spans="1:4">
      <c r="A1" s="825" t="s">
        <v>1114</v>
      </c>
      <c r="B1" s="825"/>
      <c r="C1" s="825"/>
      <c r="D1" s="825"/>
    </row>
    <row r="2" spans="1:4">
      <c r="A2" s="825" t="s">
        <v>1479</v>
      </c>
      <c r="B2" s="749"/>
      <c r="C2" s="749"/>
    </row>
    <row r="3" spans="1:4">
      <c r="A3" s="750" t="s">
        <v>1116</v>
      </c>
      <c r="B3" s="749"/>
      <c r="C3" s="749"/>
    </row>
    <row r="4" spans="1:4">
      <c r="A4" s="885"/>
      <c r="B4" s="774"/>
      <c r="C4" s="774"/>
    </row>
    <row r="5" spans="1:4">
      <c r="A5" s="607" t="s">
        <v>1470</v>
      </c>
      <c r="B5" s="598" t="s">
        <v>1347</v>
      </c>
      <c r="C5" s="598" t="s">
        <v>1376</v>
      </c>
    </row>
    <row r="6" spans="1:4">
      <c r="A6" s="884" t="s">
        <v>1474</v>
      </c>
      <c r="B6" s="785"/>
      <c r="C6" s="786"/>
    </row>
    <row r="7" spans="1:4">
      <c r="A7" s="600"/>
      <c r="B7" s="601"/>
      <c r="C7" s="601"/>
    </row>
    <row r="8" spans="1:4">
      <c r="A8" s="602"/>
      <c r="B8" s="590"/>
      <c r="C8" s="590"/>
    </row>
    <row r="9" spans="1:4">
      <c r="A9" s="602"/>
      <c r="B9" s="590"/>
      <c r="C9" s="590"/>
    </row>
    <row r="10" spans="1:4">
      <c r="A10" s="602"/>
      <c r="B10" s="590"/>
      <c r="C10" s="590"/>
    </row>
    <row r="11" spans="1:4">
      <c r="A11" s="602"/>
      <c r="B11" s="590"/>
      <c r="C11" s="590"/>
    </row>
    <row r="12" spans="1:4">
      <c r="A12" s="602"/>
      <c r="B12" s="590"/>
      <c r="C12" s="590"/>
    </row>
    <row r="13" spans="1:4">
      <c r="A13" s="602"/>
      <c r="B13" s="590"/>
      <c r="C13" s="590"/>
    </row>
    <row r="14" spans="1:4">
      <c r="A14" s="603" t="s">
        <v>1480</v>
      </c>
      <c r="B14" s="590"/>
      <c r="C14" s="590"/>
    </row>
    <row r="15" spans="1:4">
      <c r="A15" s="602"/>
      <c r="B15" s="590"/>
      <c r="C15" s="590"/>
    </row>
    <row r="16" spans="1:4">
      <c r="A16" s="884" t="s">
        <v>1476</v>
      </c>
      <c r="B16" s="785"/>
      <c r="C16" s="786"/>
    </row>
    <row r="17" spans="1:4">
      <c r="A17" s="600"/>
      <c r="B17" s="601"/>
      <c r="C17" s="601"/>
    </row>
    <row r="18" spans="1:4" ht="15.75" customHeight="1">
      <c r="A18" s="602"/>
      <c r="B18" s="590"/>
      <c r="C18" s="590"/>
    </row>
    <row r="19" spans="1:4" ht="15.75" customHeight="1">
      <c r="A19" s="602"/>
      <c r="B19" s="590"/>
      <c r="C19" s="590"/>
    </row>
    <row r="20" spans="1:4" ht="15.75" customHeight="1">
      <c r="A20" s="602"/>
      <c r="B20" s="590"/>
      <c r="C20" s="590"/>
    </row>
    <row r="21" spans="1:4" ht="15.75" customHeight="1">
      <c r="A21" s="603" t="s">
        <v>1481</v>
      </c>
      <c r="B21" s="590">
        <v>0</v>
      </c>
      <c r="C21" s="590">
        <v>0</v>
      </c>
    </row>
    <row r="22" spans="1:4" ht="15.75" customHeight="1">
      <c r="A22" s="602"/>
      <c r="B22" s="590"/>
      <c r="C22" s="590"/>
    </row>
    <row r="23" spans="1:4" ht="15.75" customHeight="1" thickBot="1">
      <c r="A23" s="603" t="s">
        <v>1478</v>
      </c>
      <c r="B23" s="590">
        <v>0</v>
      </c>
      <c r="C23" s="590">
        <v>0</v>
      </c>
    </row>
    <row r="24" spans="1:4" ht="31.5" customHeight="1">
      <c r="A24" s="805" t="s">
        <v>1232</v>
      </c>
      <c r="B24" s="805"/>
      <c r="C24" s="805"/>
      <c r="D24" s="805"/>
    </row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7">
    <mergeCell ref="A24:D24"/>
    <mergeCell ref="A1:D1"/>
    <mergeCell ref="A2:C2"/>
    <mergeCell ref="A3:C3"/>
    <mergeCell ref="A16:C16"/>
    <mergeCell ref="A4:C4"/>
    <mergeCell ref="A6:C6"/>
  </mergeCells>
  <printOptions horizontalCentered="1"/>
  <pageMargins left="0.70866141732283472" right="0.70866141732283472" top="0.74803149606299213" bottom="0.74803149606299213" header="0" footer="0"/>
  <pageSetup orientation="landscape" r:id="rId1"/>
  <colBreaks count="1" manualBreakCount="1">
    <brk id="3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00"/>
  <sheetViews>
    <sheetView view="pageBreakPreview" topLeftCell="A10" zoomScaleNormal="100" zoomScaleSheetLayoutView="100" workbookViewId="0">
      <selection activeCell="B3" sqref="B3:F3"/>
    </sheetView>
  </sheetViews>
  <sheetFormatPr baseColWidth="10" defaultColWidth="14.42578125" defaultRowHeight="15" customHeight="1"/>
  <cols>
    <col min="1" max="1" width="8.28515625" customWidth="1"/>
    <col min="2" max="2" width="10.7109375" customWidth="1"/>
    <col min="3" max="3" width="42.5703125" customWidth="1"/>
    <col min="4" max="6" width="16.140625" customWidth="1"/>
    <col min="7" max="7" width="7.5703125" customWidth="1"/>
    <col min="8" max="12" width="10.7109375" customWidth="1"/>
  </cols>
  <sheetData>
    <row r="1" spans="2:6" ht="15" customHeight="1">
      <c r="B1" s="825" t="s">
        <v>1114</v>
      </c>
      <c r="C1" s="749"/>
      <c r="D1" s="749"/>
      <c r="E1" s="749"/>
      <c r="F1" s="749"/>
    </row>
    <row r="2" spans="2:6" ht="15" customHeight="1">
      <c r="B2" s="825" t="s">
        <v>1482</v>
      </c>
      <c r="C2" s="749"/>
      <c r="D2" s="749"/>
      <c r="E2" s="749"/>
      <c r="F2" s="749"/>
    </row>
    <row r="3" spans="2:6" ht="15.75" customHeight="1">
      <c r="B3" s="750" t="s">
        <v>1116</v>
      </c>
      <c r="C3" s="749"/>
      <c r="D3" s="749"/>
      <c r="E3" s="749"/>
      <c r="F3" s="749"/>
    </row>
    <row r="4" spans="2:6">
      <c r="B4" s="608"/>
      <c r="C4" s="608"/>
      <c r="D4" s="609"/>
      <c r="E4" s="609"/>
      <c r="F4" s="609"/>
    </row>
    <row r="5" spans="2:6">
      <c r="B5" s="887" t="s">
        <v>1236</v>
      </c>
      <c r="C5" s="786"/>
      <c r="D5" s="181" t="s">
        <v>1344</v>
      </c>
      <c r="E5" s="181" t="s">
        <v>1347</v>
      </c>
      <c r="F5" s="181" t="s">
        <v>1483</v>
      </c>
    </row>
    <row r="6" spans="2:6">
      <c r="B6" s="578"/>
      <c r="C6" s="579"/>
      <c r="D6" s="580"/>
      <c r="E6" s="580"/>
      <c r="F6" s="580"/>
    </row>
    <row r="7" spans="2:6">
      <c r="B7" s="888" t="s">
        <v>1484</v>
      </c>
      <c r="C7" s="786"/>
      <c r="D7" s="610">
        <f>+'10. Edo analitico del ingreso'!F49</f>
        <v>642591340.8599999</v>
      </c>
      <c r="E7" s="610">
        <f>+E9</f>
        <v>642591340.8599999</v>
      </c>
      <c r="F7" s="610">
        <f>F8+F9</f>
        <v>642591340.8599999</v>
      </c>
    </row>
    <row r="8" spans="2:6" ht="17.25" customHeight="1">
      <c r="B8" s="888" t="s">
        <v>1485</v>
      </c>
      <c r="C8" s="786"/>
      <c r="D8" s="611">
        <v>0</v>
      </c>
      <c r="E8" s="611">
        <v>0</v>
      </c>
      <c r="F8" s="611">
        <v>0</v>
      </c>
    </row>
    <row r="9" spans="2:6" ht="17.25" customHeight="1">
      <c r="B9" s="888" t="s">
        <v>1486</v>
      </c>
      <c r="C9" s="786"/>
      <c r="D9" s="611">
        <f>+D7</f>
        <v>642591340.8599999</v>
      </c>
      <c r="E9" s="611">
        <f>'10. Edo analitico del ingreso'!G49</f>
        <v>642591340.8599999</v>
      </c>
      <c r="F9" s="611">
        <f>'10. Edo analitico del ingreso'!H49</f>
        <v>642591340.8599999</v>
      </c>
    </row>
    <row r="10" spans="2:6">
      <c r="B10" s="578"/>
      <c r="C10" s="579"/>
      <c r="D10" s="581"/>
      <c r="E10" s="581"/>
      <c r="F10" s="581"/>
    </row>
    <row r="11" spans="2:6">
      <c r="B11" s="888" t="s">
        <v>1487</v>
      </c>
      <c r="C11" s="786"/>
      <c r="D11" s="610">
        <f>+'12. Presupuesto por tipo de gto'!F10</f>
        <v>591317109.02999997</v>
      </c>
      <c r="E11" s="610">
        <f>E12+E13</f>
        <v>591317109.02999997</v>
      </c>
      <c r="F11" s="610">
        <f>F12+F13</f>
        <v>591317108.02999997</v>
      </c>
    </row>
    <row r="12" spans="2:6" ht="17.25" customHeight="1">
      <c r="B12" s="888" t="s">
        <v>1488</v>
      </c>
      <c r="C12" s="786"/>
      <c r="D12" s="611">
        <v>0</v>
      </c>
      <c r="E12" s="611">
        <v>0</v>
      </c>
      <c r="F12" s="611">
        <v>0</v>
      </c>
    </row>
    <row r="13" spans="2:6" ht="17.25" customHeight="1">
      <c r="B13" s="888" t="s">
        <v>1489</v>
      </c>
      <c r="C13" s="786"/>
      <c r="D13" s="611">
        <f>+D11</f>
        <v>591317109.02999997</v>
      </c>
      <c r="E13" s="611">
        <f>'13. Presupuesto capitulo y conc'!F81</f>
        <v>591317109.02999997</v>
      </c>
      <c r="F13" s="611">
        <f>'13. Presupuesto capitulo y conc'!G81</f>
        <v>591317108.02999997</v>
      </c>
    </row>
    <row r="14" spans="2:6">
      <c r="B14" s="578"/>
      <c r="C14" s="579"/>
      <c r="D14" s="581"/>
      <c r="E14" s="581"/>
      <c r="F14" s="581"/>
    </row>
    <row r="15" spans="2:6">
      <c r="B15" s="888" t="s">
        <v>1490</v>
      </c>
      <c r="C15" s="786"/>
      <c r="D15" s="610">
        <f>D7-D13</f>
        <v>51274231.829999924</v>
      </c>
      <c r="E15" s="610">
        <f>E7-E13</f>
        <v>51274231.829999924</v>
      </c>
      <c r="F15" s="610">
        <f>F7-F13</f>
        <v>51274232.829999924</v>
      </c>
    </row>
    <row r="16" spans="2:6">
      <c r="B16" s="612"/>
      <c r="C16" s="612"/>
      <c r="D16" s="613"/>
      <c r="E16" s="613"/>
      <c r="F16" s="613"/>
    </row>
    <row r="17" spans="2:6">
      <c r="B17" s="887" t="s">
        <v>1236</v>
      </c>
      <c r="C17" s="786"/>
      <c r="D17" s="182" t="s">
        <v>1344</v>
      </c>
      <c r="E17" s="182" t="s">
        <v>1347</v>
      </c>
      <c r="F17" s="182" t="s">
        <v>1483</v>
      </c>
    </row>
    <row r="18" spans="2:6">
      <c r="B18" s="578"/>
      <c r="C18" s="579"/>
      <c r="D18" s="581"/>
      <c r="E18" s="581"/>
      <c r="F18" s="581"/>
    </row>
    <row r="19" spans="2:6" ht="16.5" customHeight="1">
      <c r="B19" s="888" t="s">
        <v>1491</v>
      </c>
      <c r="C19" s="786"/>
      <c r="D19" s="610">
        <v>0</v>
      </c>
      <c r="E19" s="610">
        <f>E15</f>
        <v>51274231.829999924</v>
      </c>
      <c r="F19" s="610">
        <f>+F15</f>
        <v>51274232.829999924</v>
      </c>
    </row>
    <row r="20" spans="2:6">
      <c r="B20" s="578"/>
      <c r="C20" s="579"/>
      <c r="D20" s="581"/>
      <c r="E20" s="581"/>
      <c r="F20" s="581"/>
    </row>
    <row r="21" spans="2:6" ht="16.5" customHeight="1">
      <c r="B21" s="888" t="s">
        <v>1492</v>
      </c>
      <c r="C21" s="786"/>
      <c r="D21" s="610">
        <v>0</v>
      </c>
      <c r="E21" s="610">
        <v>0</v>
      </c>
      <c r="F21" s="610">
        <v>0</v>
      </c>
    </row>
    <row r="22" spans="2:6" ht="15.75" customHeight="1">
      <c r="B22" s="578"/>
      <c r="C22" s="579"/>
      <c r="D22" s="581"/>
      <c r="E22" s="581"/>
      <c r="F22" s="581"/>
    </row>
    <row r="23" spans="2:6" ht="15.75" customHeight="1">
      <c r="B23" s="888" t="s">
        <v>1493</v>
      </c>
      <c r="C23" s="786"/>
      <c r="D23" s="614">
        <f>D19-D21</f>
        <v>0</v>
      </c>
      <c r="E23" s="614">
        <f>E19-E21</f>
        <v>51274231.829999924</v>
      </c>
      <c r="F23" s="614">
        <f>F19-F21</f>
        <v>51274232.829999924</v>
      </c>
    </row>
    <row r="24" spans="2:6" ht="15.75" customHeight="1">
      <c r="B24" s="612"/>
      <c r="C24" s="612"/>
      <c r="D24" s="613"/>
      <c r="E24" s="613"/>
      <c r="F24" s="613"/>
    </row>
    <row r="25" spans="2:6" ht="15.75" customHeight="1">
      <c r="B25" s="887" t="s">
        <v>1236</v>
      </c>
      <c r="C25" s="786"/>
      <c r="D25" s="182" t="s">
        <v>1344</v>
      </c>
      <c r="E25" s="182" t="s">
        <v>1347</v>
      </c>
      <c r="F25" s="182" t="s">
        <v>1483</v>
      </c>
    </row>
    <row r="26" spans="2:6" ht="15.75" customHeight="1">
      <c r="B26" s="578"/>
      <c r="C26" s="579"/>
      <c r="D26" s="581"/>
      <c r="E26" s="581"/>
      <c r="F26" s="581"/>
    </row>
    <row r="27" spans="2:6" ht="15.75" customHeight="1">
      <c r="B27" s="888" t="s">
        <v>1494</v>
      </c>
      <c r="C27" s="786"/>
      <c r="D27" s="610">
        <v>0</v>
      </c>
      <c r="E27" s="610">
        <v>0</v>
      </c>
      <c r="F27" s="610">
        <v>0</v>
      </c>
    </row>
    <row r="28" spans="2:6" ht="15.75" customHeight="1">
      <c r="B28" s="578"/>
      <c r="C28" s="579"/>
      <c r="D28" s="580"/>
      <c r="E28" s="580"/>
      <c r="F28" s="580"/>
    </row>
    <row r="29" spans="2:6" ht="15.75" customHeight="1">
      <c r="B29" s="888" t="s">
        <v>1495</v>
      </c>
      <c r="C29" s="786"/>
      <c r="D29" s="615">
        <v>0</v>
      </c>
      <c r="E29" s="615">
        <v>0</v>
      </c>
      <c r="F29" s="615">
        <v>0</v>
      </c>
    </row>
    <row r="30" spans="2:6" ht="15.75" customHeight="1">
      <c r="B30" s="616"/>
      <c r="C30" s="617"/>
      <c r="D30" s="618"/>
      <c r="E30" s="618"/>
      <c r="F30" s="618"/>
    </row>
    <row r="31" spans="2:6" ht="15.75" customHeight="1" thickBot="1">
      <c r="B31" s="888" t="s">
        <v>1496</v>
      </c>
      <c r="C31" s="786"/>
      <c r="D31" s="619">
        <v>0</v>
      </c>
      <c r="E31" s="619">
        <v>0</v>
      </c>
      <c r="F31" s="619">
        <v>0</v>
      </c>
    </row>
    <row r="32" spans="2:6" ht="28.5" customHeight="1">
      <c r="B32" s="805" t="s">
        <v>1232</v>
      </c>
      <c r="C32" s="805"/>
      <c r="D32" s="805"/>
      <c r="E32" s="805"/>
      <c r="F32" s="805"/>
    </row>
    <row r="33" spans="2:6" ht="15.75" customHeight="1">
      <c r="B33" s="620"/>
      <c r="C33" s="620"/>
      <c r="D33" s="621"/>
      <c r="E33" s="621"/>
      <c r="F33" s="621"/>
    </row>
    <row r="34" spans="2:6" ht="15.75" customHeight="1">
      <c r="B34" s="620"/>
      <c r="C34" s="620"/>
      <c r="D34" s="621"/>
      <c r="E34" s="621"/>
      <c r="F34" s="621"/>
    </row>
    <row r="35" spans="2:6" ht="15.75" customHeight="1">
      <c r="B35" s="622"/>
      <c r="C35" s="622"/>
      <c r="D35" s="623"/>
      <c r="E35" s="623"/>
      <c r="F35" s="623"/>
    </row>
    <row r="36" spans="2:6" ht="15.75" customHeight="1">
      <c r="D36" s="14"/>
      <c r="E36" s="14"/>
      <c r="F36" s="14"/>
    </row>
    <row r="37" spans="2:6" ht="15.75" customHeight="1">
      <c r="D37" s="14"/>
      <c r="E37" s="14"/>
      <c r="F37" s="14"/>
    </row>
    <row r="38" spans="2:6" ht="15.75" customHeight="1">
      <c r="D38" s="14"/>
      <c r="E38" s="14"/>
      <c r="F38" s="14"/>
    </row>
    <row r="39" spans="2:6" ht="15.75" customHeight="1">
      <c r="D39" s="14"/>
      <c r="E39" s="14"/>
      <c r="F39" s="14"/>
    </row>
    <row r="40" spans="2:6" ht="15.75" customHeight="1">
      <c r="D40" s="14"/>
      <c r="E40" s="14"/>
      <c r="F40" s="14"/>
    </row>
    <row r="41" spans="2:6" ht="15.75" customHeight="1">
      <c r="D41" s="14"/>
      <c r="E41" s="14"/>
      <c r="F41" s="14"/>
    </row>
    <row r="42" spans="2:6" ht="15.75" customHeight="1">
      <c r="D42" s="14"/>
      <c r="E42" s="14"/>
      <c r="F42" s="14"/>
    </row>
    <row r="43" spans="2:6" ht="15.75" customHeight="1">
      <c r="D43" s="14"/>
      <c r="E43" s="14"/>
      <c r="F43" s="14"/>
    </row>
    <row r="44" spans="2:6" ht="15.75" customHeight="1">
      <c r="D44" s="14"/>
      <c r="E44" s="14"/>
      <c r="F44" s="14"/>
    </row>
    <row r="45" spans="2:6" ht="15.75" customHeight="1">
      <c r="D45" s="14"/>
      <c r="E45" s="14"/>
      <c r="F45" s="14"/>
    </row>
    <row r="46" spans="2:6" ht="15.75" customHeight="1">
      <c r="D46" s="14"/>
      <c r="E46" s="14"/>
      <c r="F46" s="14"/>
    </row>
    <row r="47" spans="2:6" ht="15.75" customHeight="1">
      <c r="D47" s="14"/>
      <c r="E47" s="14"/>
      <c r="F47" s="14"/>
    </row>
    <row r="48" spans="2:6" ht="15.75" customHeight="1">
      <c r="D48" s="14"/>
      <c r="E48" s="14"/>
      <c r="F48" s="14"/>
    </row>
    <row r="49" spans="4:6" ht="15.75" customHeight="1">
      <c r="D49" s="14"/>
      <c r="E49" s="14"/>
      <c r="F49" s="14"/>
    </row>
    <row r="50" spans="4:6" ht="15.75" customHeight="1">
      <c r="D50" s="14"/>
      <c r="E50" s="14"/>
      <c r="F50" s="14"/>
    </row>
    <row r="51" spans="4:6" ht="15.75" customHeight="1">
      <c r="D51" s="14"/>
      <c r="E51" s="14"/>
      <c r="F51" s="14"/>
    </row>
    <row r="52" spans="4:6" ht="15.75" customHeight="1">
      <c r="D52" s="14"/>
      <c r="E52" s="14"/>
      <c r="F52" s="14"/>
    </row>
    <row r="53" spans="4:6" ht="15.75" customHeight="1">
      <c r="D53" s="14"/>
      <c r="E53" s="14"/>
      <c r="F53" s="14"/>
    </row>
    <row r="54" spans="4:6" ht="15.75" customHeight="1">
      <c r="D54" s="14"/>
      <c r="E54" s="14"/>
      <c r="F54" s="14"/>
    </row>
    <row r="55" spans="4:6" ht="15.75" customHeight="1">
      <c r="D55" s="14"/>
      <c r="E55" s="14"/>
      <c r="F55" s="14"/>
    </row>
    <row r="56" spans="4:6" ht="15.75" customHeight="1">
      <c r="D56" s="14"/>
      <c r="E56" s="14"/>
      <c r="F56" s="14"/>
    </row>
    <row r="57" spans="4:6" ht="15.75" customHeight="1">
      <c r="D57" s="14"/>
      <c r="E57" s="14"/>
      <c r="F57" s="14"/>
    </row>
    <row r="58" spans="4:6" ht="15.75" customHeight="1">
      <c r="D58" s="14"/>
      <c r="E58" s="14"/>
      <c r="F58" s="14"/>
    </row>
    <row r="59" spans="4:6" ht="15.75" customHeight="1">
      <c r="D59" s="14"/>
      <c r="E59" s="14"/>
      <c r="F59" s="14"/>
    </row>
    <row r="60" spans="4:6" ht="15.75" customHeight="1">
      <c r="D60" s="14"/>
      <c r="E60" s="14"/>
      <c r="F60" s="14"/>
    </row>
    <row r="61" spans="4:6" ht="15.75" customHeight="1">
      <c r="D61" s="14"/>
      <c r="E61" s="14"/>
      <c r="F61" s="14"/>
    </row>
    <row r="62" spans="4:6" ht="15.75" customHeight="1">
      <c r="D62" s="14"/>
      <c r="E62" s="14"/>
      <c r="F62" s="14"/>
    </row>
    <row r="63" spans="4:6" ht="15.75" customHeight="1">
      <c r="D63" s="14"/>
      <c r="E63" s="14"/>
      <c r="F63" s="14"/>
    </row>
    <row r="64" spans="4:6" ht="15.75" customHeight="1">
      <c r="D64" s="14"/>
      <c r="E64" s="14"/>
      <c r="F64" s="14"/>
    </row>
    <row r="65" spans="4:6" ht="15.75" customHeight="1">
      <c r="D65" s="14"/>
      <c r="E65" s="14"/>
      <c r="F65" s="14"/>
    </row>
    <row r="66" spans="4:6" ht="15.75" customHeight="1">
      <c r="D66" s="14"/>
      <c r="E66" s="14"/>
      <c r="F66" s="14"/>
    </row>
    <row r="67" spans="4:6" ht="15.75" customHeight="1">
      <c r="D67" s="14"/>
      <c r="E67" s="14"/>
      <c r="F67" s="14"/>
    </row>
    <row r="68" spans="4:6" ht="15.75" customHeight="1">
      <c r="D68" s="14"/>
      <c r="E68" s="14"/>
      <c r="F68" s="14"/>
    </row>
    <row r="69" spans="4:6" ht="15.75" customHeight="1">
      <c r="D69" s="14"/>
      <c r="E69" s="14"/>
      <c r="F69" s="14"/>
    </row>
    <row r="70" spans="4:6" ht="15.75" customHeight="1">
      <c r="D70" s="14"/>
      <c r="E70" s="14"/>
      <c r="F70" s="14"/>
    </row>
    <row r="71" spans="4:6" ht="15.75" customHeight="1">
      <c r="D71" s="14"/>
      <c r="E71" s="14"/>
      <c r="F71" s="14"/>
    </row>
    <row r="72" spans="4:6" ht="15.75" customHeight="1">
      <c r="D72" s="14"/>
      <c r="E72" s="14"/>
      <c r="F72" s="14"/>
    </row>
    <row r="73" spans="4:6" ht="15.75" customHeight="1">
      <c r="D73" s="14"/>
      <c r="E73" s="14"/>
      <c r="F73" s="14"/>
    </row>
    <row r="74" spans="4:6" ht="15.75" customHeight="1">
      <c r="D74" s="14"/>
      <c r="E74" s="14"/>
      <c r="F74" s="14"/>
    </row>
    <row r="75" spans="4:6" ht="15.75" customHeight="1">
      <c r="D75" s="14"/>
      <c r="E75" s="14"/>
      <c r="F75" s="14"/>
    </row>
    <row r="76" spans="4:6" ht="15.75" customHeight="1">
      <c r="D76" s="14"/>
      <c r="E76" s="14"/>
      <c r="F76" s="14"/>
    </row>
    <row r="77" spans="4:6" ht="15.75" customHeight="1">
      <c r="D77" s="14"/>
      <c r="E77" s="14"/>
      <c r="F77" s="14"/>
    </row>
    <row r="78" spans="4:6" ht="15.75" customHeight="1">
      <c r="D78" s="14"/>
      <c r="E78" s="14"/>
      <c r="F78" s="14"/>
    </row>
    <row r="79" spans="4:6" ht="15.75" customHeight="1">
      <c r="D79" s="14"/>
      <c r="E79" s="14"/>
      <c r="F79" s="14"/>
    </row>
    <row r="80" spans="4:6" ht="15.75" customHeight="1">
      <c r="D80" s="14"/>
      <c r="E80" s="14"/>
      <c r="F80" s="14"/>
    </row>
    <row r="81" spans="4:6" ht="15.75" customHeight="1">
      <c r="D81" s="14"/>
      <c r="E81" s="14"/>
      <c r="F81" s="14"/>
    </row>
    <row r="82" spans="4:6" ht="15.75" customHeight="1">
      <c r="D82" s="14"/>
      <c r="E82" s="14"/>
      <c r="F82" s="14"/>
    </row>
    <row r="83" spans="4:6" ht="15.75" customHeight="1">
      <c r="D83" s="14"/>
      <c r="E83" s="14"/>
      <c r="F83" s="14"/>
    </row>
    <row r="84" spans="4:6" ht="15.75" customHeight="1">
      <c r="D84" s="14"/>
      <c r="E84" s="14"/>
      <c r="F84" s="14"/>
    </row>
    <row r="85" spans="4:6" ht="15.75" customHeight="1">
      <c r="D85" s="14"/>
      <c r="E85" s="14"/>
      <c r="F85" s="14"/>
    </row>
    <row r="86" spans="4:6" ht="15.75" customHeight="1">
      <c r="D86" s="14"/>
      <c r="E86" s="14"/>
      <c r="F86" s="14"/>
    </row>
    <row r="87" spans="4:6" ht="15.75" customHeight="1">
      <c r="D87" s="14"/>
      <c r="E87" s="14"/>
      <c r="F87" s="14"/>
    </row>
    <row r="88" spans="4:6" ht="15.75" customHeight="1">
      <c r="D88" s="14"/>
      <c r="E88" s="14"/>
      <c r="F88" s="14"/>
    </row>
    <row r="89" spans="4:6" ht="15.75" customHeight="1">
      <c r="D89" s="14"/>
      <c r="E89" s="14"/>
      <c r="F89" s="14"/>
    </row>
    <row r="90" spans="4:6" ht="15.75" customHeight="1">
      <c r="D90" s="14"/>
      <c r="E90" s="14"/>
      <c r="F90" s="14"/>
    </row>
    <row r="91" spans="4:6" ht="15.75" customHeight="1">
      <c r="D91" s="14"/>
      <c r="E91" s="14"/>
      <c r="F91" s="14"/>
    </row>
    <row r="92" spans="4:6" ht="15.75" customHeight="1">
      <c r="D92" s="14"/>
      <c r="E92" s="14"/>
      <c r="F92" s="14"/>
    </row>
    <row r="93" spans="4:6" ht="15.75" customHeight="1">
      <c r="D93" s="14"/>
      <c r="E93" s="14"/>
      <c r="F93" s="14"/>
    </row>
    <row r="94" spans="4:6" ht="15.75" customHeight="1">
      <c r="D94" s="14"/>
      <c r="E94" s="14"/>
      <c r="F94" s="14"/>
    </row>
    <row r="95" spans="4:6" ht="15.75" customHeight="1">
      <c r="D95" s="14"/>
      <c r="E95" s="14"/>
      <c r="F95" s="14"/>
    </row>
    <row r="96" spans="4:6" ht="15.75" customHeight="1">
      <c r="D96" s="14"/>
      <c r="E96" s="14"/>
      <c r="F96" s="14"/>
    </row>
    <row r="97" spans="4:6" ht="15.75" customHeight="1">
      <c r="D97" s="14"/>
      <c r="E97" s="14"/>
      <c r="F97" s="14"/>
    </row>
    <row r="98" spans="4:6" ht="15.75" customHeight="1">
      <c r="D98" s="14"/>
      <c r="E98" s="14"/>
      <c r="F98" s="14"/>
    </row>
    <row r="99" spans="4:6" ht="15.75" customHeight="1">
      <c r="D99" s="14"/>
      <c r="E99" s="14"/>
      <c r="F99" s="14"/>
    </row>
    <row r="100" spans="4:6" ht="15.75" customHeight="1">
      <c r="D100" s="14"/>
      <c r="E100" s="14"/>
      <c r="F100" s="14"/>
    </row>
  </sheetData>
  <mergeCells count="20">
    <mergeCell ref="B32:F32"/>
    <mergeCell ref="B31:C31"/>
    <mergeCell ref="B13:C13"/>
    <mergeCell ref="B17:C17"/>
    <mergeCell ref="B19:C19"/>
    <mergeCell ref="B9:C9"/>
    <mergeCell ref="B29:C29"/>
    <mergeCell ref="B15:C15"/>
    <mergeCell ref="B25:C25"/>
    <mergeCell ref="B27:C27"/>
    <mergeCell ref="B12:C12"/>
    <mergeCell ref="B11:C11"/>
    <mergeCell ref="B21:C21"/>
    <mergeCell ref="B23:C23"/>
    <mergeCell ref="B1:F1"/>
    <mergeCell ref="B2:F2"/>
    <mergeCell ref="B3:F3"/>
    <mergeCell ref="B5:C5"/>
    <mergeCell ref="B8:C8"/>
    <mergeCell ref="B7:C7"/>
  </mergeCells>
  <pageMargins left="0.7" right="0.7" top="0.75" bottom="0.75" header="0" footer="0"/>
  <pageSetup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5"/>
  <sheetViews>
    <sheetView topLeftCell="A7" workbookViewId="0">
      <selection activeCell="E18" sqref="E18:J18"/>
    </sheetView>
  </sheetViews>
  <sheetFormatPr baseColWidth="10" defaultColWidth="14.42578125" defaultRowHeight="16.5"/>
  <cols>
    <col min="1" max="11" width="10.7109375" style="121" customWidth="1"/>
    <col min="12" max="16384" width="14.42578125" style="12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0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0" ht="38.25">
      <c r="A9" s="122"/>
      <c r="B9" s="122"/>
      <c r="C9" s="122"/>
      <c r="D9" s="711" t="s">
        <v>1110</v>
      </c>
      <c r="E9" s="711"/>
      <c r="F9" s="711"/>
      <c r="G9" s="711"/>
      <c r="H9" s="711"/>
      <c r="I9" s="711"/>
      <c r="J9" s="711"/>
    </row>
    <row r="10" spans="1:10">
      <c r="A10" s="122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>
      <c r="A11" s="122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>
      <c r="A12" s="122"/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>
      <c r="A13" s="122"/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10">
      <c r="A14" s="122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ht="38.25">
      <c r="A16" s="122"/>
      <c r="B16" s="122"/>
      <c r="C16" s="122"/>
      <c r="D16" s="711" t="s">
        <v>1497</v>
      </c>
      <c r="E16" s="711"/>
      <c r="F16" s="711"/>
      <c r="G16" s="711"/>
      <c r="H16" s="711"/>
      <c r="I16" s="711"/>
      <c r="J16" s="711"/>
    </row>
    <row r="17" spans="1:10" ht="38.25">
      <c r="A17" s="122"/>
      <c r="B17" s="122"/>
      <c r="C17" s="122"/>
      <c r="D17" s="122"/>
      <c r="E17" s="123"/>
      <c r="F17" s="123"/>
      <c r="G17" s="123"/>
      <c r="H17" s="123"/>
      <c r="I17" s="123"/>
      <c r="J17" s="123"/>
    </row>
    <row r="18" spans="1:10" ht="27.75">
      <c r="A18" s="122"/>
      <c r="B18" s="122"/>
      <c r="C18" s="122"/>
      <c r="D18" s="122"/>
      <c r="E18" s="712" t="s">
        <v>1112</v>
      </c>
      <c r="F18" s="713"/>
      <c r="G18" s="713"/>
      <c r="H18" s="713"/>
      <c r="I18" s="713"/>
      <c r="J18" s="713"/>
    </row>
    <row r="19" spans="1:10">
      <c r="A19" s="122"/>
      <c r="B19" s="122"/>
      <c r="C19" s="122"/>
      <c r="D19" s="122"/>
      <c r="E19" s="122"/>
      <c r="F19" s="122"/>
      <c r="G19" s="122"/>
      <c r="H19" s="122" t="s">
        <v>1339</v>
      </c>
      <c r="I19" s="122"/>
      <c r="J19" s="122"/>
    </row>
    <row r="20" spans="1:10">
      <c r="A20" s="122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>
      <c r="A21" s="122"/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0">
      <c r="A22" s="122"/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>
      <c r="A23" s="122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>
      <c r="A24" s="122"/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>
      <c r="A25" s="122"/>
      <c r="B25" s="122"/>
      <c r="C25" s="122"/>
      <c r="D25" s="122"/>
      <c r="E25" s="122"/>
      <c r="F25" s="122"/>
      <c r="G25" s="122"/>
      <c r="H25" s="122"/>
      <c r="I25" s="714"/>
      <c r="J25" s="714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00"/>
  <sheetViews>
    <sheetView view="pageBreakPreview" topLeftCell="B38" zoomScaleNormal="100" zoomScaleSheetLayoutView="100" workbookViewId="0">
      <selection activeCell="B1" sqref="B1:J41"/>
    </sheetView>
  </sheetViews>
  <sheetFormatPr baseColWidth="10" defaultColWidth="14.42578125" defaultRowHeight="15" customHeight="1"/>
  <cols>
    <col min="2" max="2" width="3.140625" customWidth="1"/>
    <col min="3" max="3" width="2.42578125" customWidth="1"/>
    <col min="4" max="4" width="37.85546875" customWidth="1"/>
    <col min="5" max="5" width="15.42578125" customWidth="1"/>
    <col min="6" max="6" width="14.7109375" customWidth="1"/>
    <col min="7" max="9" width="15.42578125" customWidth="1"/>
    <col min="10" max="10" width="15.140625" customWidth="1"/>
    <col min="11" max="11" width="15.5703125" customWidth="1"/>
    <col min="12" max="12" width="10.7109375" customWidth="1"/>
  </cols>
  <sheetData>
    <row r="1" spans="2:11" ht="15" customHeight="1">
      <c r="B1" s="825" t="s">
        <v>1114</v>
      </c>
      <c r="C1" s="749"/>
      <c r="D1" s="749"/>
      <c r="E1" s="749"/>
      <c r="F1" s="749"/>
      <c r="G1" s="749"/>
      <c r="H1" s="749"/>
      <c r="I1" s="749"/>
      <c r="J1" s="749"/>
    </row>
    <row r="2" spans="2:11" ht="15" customHeight="1">
      <c r="B2" s="825" t="s">
        <v>1498</v>
      </c>
      <c r="C2" s="749"/>
      <c r="D2" s="749"/>
      <c r="E2" s="749"/>
      <c r="F2" s="749"/>
      <c r="G2" s="749"/>
      <c r="H2" s="749"/>
      <c r="I2" s="749"/>
      <c r="J2" s="749"/>
    </row>
    <row r="3" spans="2:11" ht="15.75" customHeight="1">
      <c r="B3" s="750" t="s">
        <v>1116</v>
      </c>
      <c r="C3" s="749"/>
      <c r="D3" s="749"/>
      <c r="E3" s="749"/>
      <c r="F3" s="749"/>
      <c r="G3" s="749"/>
      <c r="H3" s="749"/>
      <c r="I3" s="749"/>
      <c r="J3" s="749"/>
    </row>
    <row r="4" spans="2:11" ht="15.75" customHeight="1">
      <c r="B4" s="484"/>
      <c r="C4" s="484"/>
      <c r="D4" s="484"/>
      <c r="E4" s="624"/>
      <c r="F4" s="624"/>
      <c r="G4" s="624"/>
      <c r="H4" s="624"/>
      <c r="I4" s="624"/>
      <c r="J4" s="484"/>
    </row>
    <row r="5" spans="2:11">
      <c r="B5" s="877" t="s">
        <v>1236</v>
      </c>
      <c r="C5" s="764"/>
      <c r="D5" s="878"/>
      <c r="E5" s="890" t="s">
        <v>1373</v>
      </c>
      <c r="F5" s="785"/>
      <c r="G5" s="785"/>
      <c r="H5" s="785"/>
      <c r="I5" s="786"/>
      <c r="J5" s="891" t="s">
        <v>1433</v>
      </c>
    </row>
    <row r="6" spans="2:11" ht="24">
      <c r="B6" s="755"/>
      <c r="C6" s="756"/>
      <c r="D6" s="876"/>
      <c r="E6" s="625" t="s">
        <v>1374</v>
      </c>
      <c r="F6" s="625" t="s">
        <v>1375</v>
      </c>
      <c r="G6" s="625" t="s">
        <v>1346</v>
      </c>
      <c r="H6" s="625" t="s">
        <v>1347</v>
      </c>
      <c r="I6" s="625" t="s">
        <v>1376</v>
      </c>
      <c r="J6" s="883"/>
    </row>
    <row r="7" spans="2:11">
      <c r="B7" s="879"/>
      <c r="C7" s="774"/>
      <c r="D7" s="880"/>
      <c r="E7" s="626">
        <v>1</v>
      </c>
      <c r="F7" s="626">
        <v>2</v>
      </c>
      <c r="G7" s="625" t="s">
        <v>1377</v>
      </c>
      <c r="H7" s="626">
        <v>4</v>
      </c>
      <c r="I7" s="626">
        <v>5</v>
      </c>
      <c r="J7" s="627" t="s">
        <v>1378</v>
      </c>
    </row>
    <row r="8" spans="2:11">
      <c r="B8" s="578"/>
      <c r="C8" s="628"/>
      <c r="D8" s="579"/>
      <c r="E8" s="580"/>
      <c r="F8" s="580"/>
      <c r="G8" s="580"/>
      <c r="H8" s="580"/>
      <c r="I8" s="580"/>
      <c r="J8" s="579"/>
    </row>
    <row r="9" spans="2:11">
      <c r="B9" s="892" t="s">
        <v>1499</v>
      </c>
      <c r="C9" s="749"/>
      <c r="D9" s="876"/>
      <c r="E9" s="580"/>
      <c r="F9" s="580"/>
      <c r="G9" s="580"/>
      <c r="H9" s="580"/>
      <c r="I9" s="580"/>
      <c r="J9" s="579"/>
    </row>
    <row r="10" spans="2:11" ht="27" customHeight="1">
      <c r="B10" s="578"/>
      <c r="C10" s="889" t="s">
        <v>1500</v>
      </c>
      <c r="D10" s="876"/>
      <c r="E10" s="586">
        <f>E11+E12</f>
        <v>0</v>
      </c>
      <c r="F10" s="586">
        <f>F11+F12</f>
        <v>0</v>
      </c>
      <c r="G10" s="586">
        <f t="shared" ref="G10:G35" si="0">E10+F10</f>
        <v>0</v>
      </c>
      <c r="H10" s="586">
        <f>H11+H12</f>
        <v>0</v>
      </c>
      <c r="I10" s="586">
        <f>I11+I12</f>
        <v>0</v>
      </c>
      <c r="J10" s="580">
        <f t="shared" ref="J10:J29" si="1">G10-H10</f>
        <v>0</v>
      </c>
    </row>
    <row r="11" spans="2:11">
      <c r="B11" s="578"/>
      <c r="C11" s="628"/>
      <c r="D11" s="579" t="s">
        <v>1501</v>
      </c>
      <c r="E11" s="580"/>
      <c r="F11" s="580"/>
      <c r="G11" s="580">
        <f t="shared" si="0"/>
        <v>0</v>
      </c>
      <c r="H11" s="580">
        <v>0</v>
      </c>
      <c r="I11" s="580">
        <v>0</v>
      </c>
      <c r="J11" s="580">
        <f t="shared" si="1"/>
        <v>0</v>
      </c>
    </row>
    <row r="12" spans="2:11">
      <c r="B12" s="578"/>
      <c r="C12" s="628"/>
      <c r="D12" s="579" t="s">
        <v>1502</v>
      </c>
      <c r="E12" s="580">
        <v>0</v>
      </c>
      <c r="F12" s="580">
        <v>0</v>
      </c>
      <c r="G12" s="580">
        <v>0</v>
      </c>
      <c r="H12" s="580">
        <v>0</v>
      </c>
      <c r="I12" s="580">
        <v>0</v>
      </c>
      <c r="J12" s="580">
        <f t="shared" si="1"/>
        <v>0</v>
      </c>
      <c r="K12" s="14"/>
    </row>
    <row r="13" spans="2:11">
      <c r="B13" s="578"/>
      <c r="C13" s="889" t="s">
        <v>1503</v>
      </c>
      <c r="D13" s="876"/>
      <c r="E13" s="580">
        <f>E14+E15+E16+E17+E18+E19+E20+E21</f>
        <v>0</v>
      </c>
      <c r="F13" s="580">
        <f>F14+F15+F16+F17+F18+F19+F20+F21</f>
        <v>0</v>
      </c>
      <c r="G13" s="580">
        <f t="shared" si="0"/>
        <v>0</v>
      </c>
      <c r="H13" s="580">
        <v>0</v>
      </c>
      <c r="I13" s="580">
        <v>0</v>
      </c>
      <c r="J13" s="580">
        <f t="shared" si="1"/>
        <v>0</v>
      </c>
    </row>
    <row r="14" spans="2:11">
      <c r="B14" s="578"/>
      <c r="C14" s="628"/>
      <c r="D14" s="579" t="s">
        <v>1504</v>
      </c>
      <c r="E14" s="580">
        <v>0</v>
      </c>
      <c r="F14" s="580">
        <v>0</v>
      </c>
      <c r="G14" s="580">
        <f t="shared" si="0"/>
        <v>0</v>
      </c>
      <c r="H14" s="580">
        <v>0</v>
      </c>
      <c r="I14" s="580">
        <v>0</v>
      </c>
      <c r="J14" s="580">
        <f t="shared" si="1"/>
        <v>0</v>
      </c>
    </row>
    <row r="15" spans="2:11">
      <c r="B15" s="578"/>
      <c r="C15" s="628"/>
      <c r="D15" s="579" t="s">
        <v>1505</v>
      </c>
      <c r="E15" s="580">
        <v>0</v>
      </c>
      <c r="F15" s="580">
        <v>0</v>
      </c>
      <c r="G15" s="580">
        <f t="shared" si="0"/>
        <v>0</v>
      </c>
      <c r="H15" s="580">
        <v>0</v>
      </c>
      <c r="I15" s="580">
        <v>0</v>
      </c>
      <c r="J15" s="580">
        <f t="shared" si="1"/>
        <v>0</v>
      </c>
    </row>
    <row r="16" spans="2:11" ht="24">
      <c r="B16" s="578"/>
      <c r="C16" s="628"/>
      <c r="D16" s="579" t="s">
        <v>1506</v>
      </c>
      <c r="E16" s="580">
        <v>0</v>
      </c>
      <c r="F16" s="580">
        <v>0</v>
      </c>
      <c r="G16" s="580">
        <f t="shared" si="0"/>
        <v>0</v>
      </c>
      <c r="H16" s="580">
        <v>0</v>
      </c>
      <c r="I16" s="580">
        <v>0</v>
      </c>
      <c r="J16" s="580">
        <f t="shared" si="1"/>
        <v>0</v>
      </c>
    </row>
    <row r="17" spans="2:10">
      <c r="B17" s="578"/>
      <c r="C17" s="628"/>
      <c r="D17" s="579" t="s">
        <v>1507</v>
      </c>
      <c r="E17" s="580">
        <v>0</v>
      </c>
      <c r="F17" s="580">
        <v>0</v>
      </c>
      <c r="G17" s="580">
        <f t="shared" si="0"/>
        <v>0</v>
      </c>
      <c r="H17" s="580">
        <v>0</v>
      </c>
      <c r="I17" s="580">
        <v>0</v>
      </c>
      <c r="J17" s="580">
        <f t="shared" si="1"/>
        <v>0</v>
      </c>
    </row>
    <row r="18" spans="2:10">
      <c r="B18" s="578"/>
      <c r="C18" s="628"/>
      <c r="D18" s="579" t="s">
        <v>1508</v>
      </c>
      <c r="E18" s="580">
        <v>0</v>
      </c>
      <c r="F18" s="580">
        <v>0</v>
      </c>
      <c r="G18" s="580">
        <f t="shared" si="0"/>
        <v>0</v>
      </c>
      <c r="H18" s="580">
        <v>0</v>
      </c>
      <c r="I18" s="580">
        <v>0</v>
      </c>
      <c r="J18" s="580">
        <f t="shared" si="1"/>
        <v>0</v>
      </c>
    </row>
    <row r="19" spans="2:10" ht="24">
      <c r="B19" s="578"/>
      <c r="C19" s="628"/>
      <c r="D19" s="579" t="s">
        <v>1509</v>
      </c>
      <c r="E19" s="580">
        <v>0</v>
      </c>
      <c r="F19" s="580">
        <v>0</v>
      </c>
      <c r="G19" s="580">
        <f t="shared" si="0"/>
        <v>0</v>
      </c>
      <c r="H19" s="580">
        <v>0</v>
      </c>
      <c r="I19" s="580">
        <v>0</v>
      </c>
      <c r="J19" s="580">
        <f t="shared" si="1"/>
        <v>0</v>
      </c>
    </row>
    <row r="20" spans="2:10">
      <c r="B20" s="578"/>
      <c r="C20" s="628"/>
      <c r="D20" s="579" t="s">
        <v>1510</v>
      </c>
      <c r="E20" s="580">
        <f>'10. Edo analitico del ingreso'!D37+'10. Edo analitico del ingreso'!D36</f>
        <v>0</v>
      </c>
      <c r="F20" s="580">
        <f>'10. Edo analitico del ingreso'!E37</f>
        <v>0</v>
      </c>
      <c r="G20" s="580">
        <f t="shared" si="0"/>
        <v>0</v>
      </c>
      <c r="H20" s="580">
        <v>0</v>
      </c>
      <c r="I20" s="580">
        <v>0</v>
      </c>
      <c r="J20" s="580">
        <f t="shared" si="1"/>
        <v>0</v>
      </c>
    </row>
    <row r="21" spans="2:10" ht="15.75" customHeight="1">
      <c r="B21" s="578"/>
      <c r="C21" s="628"/>
      <c r="D21" s="579" t="s">
        <v>1511</v>
      </c>
      <c r="E21" s="580">
        <v>0</v>
      </c>
      <c r="F21" s="580">
        <v>0</v>
      </c>
      <c r="G21" s="580">
        <f t="shared" si="0"/>
        <v>0</v>
      </c>
      <c r="H21" s="580">
        <v>0</v>
      </c>
      <c r="I21" s="580">
        <v>0</v>
      </c>
      <c r="J21" s="580">
        <f t="shared" si="1"/>
        <v>0</v>
      </c>
    </row>
    <row r="22" spans="2:10" ht="15.75" customHeight="1">
      <c r="B22" s="578"/>
      <c r="C22" s="889" t="s">
        <v>1512</v>
      </c>
      <c r="D22" s="876"/>
      <c r="E22" s="581">
        <f>E23+E24+E25</f>
        <v>511908555.66895807</v>
      </c>
      <c r="F22" s="581">
        <f>F23+F24+F25</f>
        <v>130682784.85999997</v>
      </c>
      <c r="G22" s="581">
        <f>G23+G24+G25</f>
        <v>642591340.52895808</v>
      </c>
      <c r="H22" s="581">
        <f>H23+H24+H25</f>
        <v>591317109.02999997</v>
      </c>
      <c r="I22" s="581">
        <f>I23+I24+I25</f>
        <v>591317108.02999997</v>
      </c>
      <c r="J22" s="581">
        <f>+G22-H22</f>
        <v>51274231.498958111</v>
      </c>
    </row>
    <row r="23" spans="2:10" ht="30.75" customHeight="1">
      <c r="B23" s="578"/>
      <c r="C23" s="628"/>
      <c r="D23" s="579" t="s">
        <v>1513</v>
      </c>
      <c r="E23" s="580">
        <v>0</v>
      </c>
      <c r="F23" s="580">
        <v>0</v>
      </c>
      <c r="G23" s="580">
        <f t="shared" si="0"/>
        <v>0</v>
      </c>
      <c r="H23" s="580">
        <v>0</v>
      </c>
      <c r="I23" s="580">
        <v>0</v>
      </c>
      <c r="J23" s="581">
        <f t="shared" si="1"/>
        <v>0</v>
      </c>
    </row>
    <row r="24" spans="2:10" ht="29.25" customHeight="1">
      <c r="B24" s="578"/>
      <c r="C24" s="628"/>
      <c r="D24" s="579" t="s">
        <v>1514</v>
      </c>
      <c r="E24" s="581">
        <f>+'14. Presupuesto finalidad y fun'!$C$13</f>
        <v>511908555.66895807</v>
      </c>
      <c r="F24" s="581">
        <f>+'14. Presupuesto finalidad y fun'!$D$13</f>
        <v>130682784.85999997</v>
      </c>
      <c r="G24" s="581">
        <f>+E24+F24</f>
        <v>642591340.52895808</v>
      </c>
      <c r="H24" s="581">
        <f>+'17. Indicadores de postura fisc'!E13</f>
        <v>591317109.02999997</v>
      </c>
      <c r="I24" s="581">
        <f>+'14. Presupuesto finalidad y fun'!$G$13</f>
        <v>591317108.02999997</v>
      </c>
      <c r="J24" s="581">
        <f t="shared" si="1"/>
        <v>51274231.498958111</v>
      </c>
    </row>
    <row r="25" spans="2:10" ht="15.75" customHeight="1">
      <c r="B25" s="578"/>
      <c r="C25" s="628"/>
      <c r="D25" s="579" t="s">
        <v>1515</v>
      </c>
      <c r="E25" s="580">
        <v>0</v>
      </c>
      <c r="F25" s="580">
        <v>0</v>
      </c>
      <c r="G25" s="580">
        <f t="shared" si="0"/>
        <v>0</v>
      </c>
      <c r="H25" s="580">
        <v>0</v>
      </c>
      <c r="I25" s="580">
        <v>0</v>
      </c>
      <c r="J25" s="581">
        <f t="shared" si="1"/>
        <v>0</v>
      </c>
    </row>
    <row r="26" spans="2:10" ht="15.75" customHeight="1">
      <c r="B26" s="578"/>
      <c r="C26" s="889" t="s">
        <v>1516</v>
      </c>
      <c r="D26" s="876"/>
      <c r="E26" s="580">
        <f>E27+E28</f>
        <v>0</v>
      </c>
      <c r="F26" s="580">
        <f>F27+F28</f>
        <v>0</v>
      </c>
      <c r="G26" s="580">
        <f t="shared" si="0"/>
        <v>0</v>
      </c>
      <c r="H26" s="580">
        <f>H27+H28</f>
        <v>0</v>
      </c>
      <c r="I26" s="580">
        <f>I27+I28</f>
        <v>0</v>
      </c>
      <c r="J26" s="581">
        <f t="shared" si="1"/>
        <v>0</v>
      </c>
    </row>
    <row r="27" spans="2:10" ht="24.75" customHeight="1">
      <c r="B27" s="578"/>
      <c r="C27" s="628"/>
      <c r="D27" s="579" t="s">
        <v>1517</v>
      </c>
      <c r="E27" s="580">
        <f>'Ingresos (adecuaciones)'!N10+'Ingresos (adecuaciones)'!N13+'Ingresos (adecuaciones)'!N20</f>
        <v>0</v>
      </c>
      <c r="F27" s="580">
        <f>'Ingresos (adecuaciones)'!O10+'Ingresos (adecuaciones)'!O13+'Ingresos (adecuaciones)'!O20</f>
        <v>0</v>
      </c>
      <c r="G27" s="580">
        <f t="shared" si="0"/>
        <v>0</v>
      </c>
      <c r="H27" s="580">
        <v>0</v>
      </c>
      <c r="I27" s="580">
        <v>0</v>
      </c>
      <c r="J27" s="580">
        <f t="shared" si="1"/>
        <v>0</v>
      </c>
    </row>
    <row r="28" spans="2:10" ht="15.75" customHeight="1">
      <c r="B28" s="578"/>
      <c r="C28" s="628"/>
      <c r="D28" s="579" t="s">
        <v>1518</v>
      </c>
      <c r="E28" s="580"/>
      <c r="F28" s="580"/>
      <c r="G28" s="580">
        <f t="shared" si="0"/>
        <v>0</v>
      </c>
      <c r="H28" s="580">
        <v>0</v>
      </c>
      <c r="I28" s="580">
        <v>0</v>
      </c>
      <c r="J28" s="580">
        <f t="shared" si="1"/>
        <v>0</v>
      </c>
    </row>
    <row r="29" spans="2:10" ht="15.75" customHeight="1">
      <c r="B29" s="578"/>
      <c r="C29" s="889" t="s">
        <v>1519</v>
      </c>
      <c r="D29" s="876"/>
      <c r="E29" s="580">
        <f>E30+E31+E32+E33</f>
        <v>0</v>
      </c>
      <c r="F29" s="580">
        <f>F30+F31+F32+F33</f>
        <v>0</v>
      </c>
      <c r="G29" s="580">
        <f t="shared" si="0"/>
        <v>0</v>
      </c>
      <c r="H29" s="580">
        <v>0</v>
      </c>
      <c r="I29" s="580">
        <v>0</v>
      </c>
      <c r="J29" s="580">
        <f t="shared" si="1"/>
        <v>0</v>
      </c>
    </row>
    <row r="30" spans="2:10" ht="15.75" customHeight="1">
      <c r="B30" s="578"/>
      <c r="C30" s="628"/>
      <c r="D30" s="579" t="s">
        <v>1520</v>
      </c>
      <c r="E30" s="580">
        <v>0</v>
      </c>
      <c r="F30" s="580">
        <v>0</v>
      </c>
      <c r="G30" s="580">
        <f t="shared" si="0"/>
        <v>0</v>
      </c>
      <c r="H30" s="580">
        <v>0</v>
      </c>
      <c r="I30" s="580">
        <v>0</v>
      </c>
      <c r="J30" s="580">
        <f>G30-I30</f>
        <v>0</v>
      </c>
    </row>
    <row r="31" spans="2:10" ht="15.75" customHeight="1">
      <c r="B31" s="578"/>
      <c r="C31" s="628"/>
      <c r="D31" s="579" t="s">
        <v>1521</v>
      </c>
      <c r="E31" s="580">
        <v>0</v>
      </c>
      <c r="F31" s="580">
        <v>0</v>
      </c>
      <c r="G31" s="580">
        <f t="shared" si="0"/>
        <v>0</v>
      </c>
      <c r="H31" s="580">
        <v>0</v>
      </c>
      <c r="I31" s="580">
        <v>0</v>
      </c>
      <c r="J31" s="580">
        <f t="shared" ref="J31:J38" si="2">G31-H31</f>
        <v>0</v>
      </c>
    </row>
    <row r="32" spans="2:10" ht="15.75" customHeight="1">
      <c r="B32" s="578"/>
      <c r="C32" s="628"/>
      <c r="D32" s="579" t="s">
        <v>1522</v>
      </c>
      <c r="E32" s="580">
        <v>0</v>
      </c>
      <c r="F32" s="580">
        <v>0</v>
      </c>
      <c r="G32" s="580">
        <f t="shared" si="0"/>
        <v>0</v>
      </c>
      <c r="H32" s="580">
        <v>0</v>
      </c>
      <c r="I32" s="580">
        <v>0</v>
      </c>
      <c r="J32" s="580">
        <f t="shared" si="2"/>
        <v>0</v>
      </c>
    </row>
    <row r="33" spans="2:10" ht="24.75" customHeight="1">
      <c r="B33" s="578"/>
      <c r="C33" s="628"/>
      <c r="D33" s="579" t="s">
        <v>1523</v>
      </c>
      <c r="E33" s="580">
        <v>0</v>
      </c>
      <c r="F33" s="580">
        <v>0</v>
      </c>
      <c r="G33" s="580">
        <f t="shared" si="0"/>
        <v>0</v>
      </c>
      <c r="H33" s="580">
        <v>0</v>
      </c>
      <c r="I33" s="580">
        <v>0</v>
      </c>
      <c r="J33" s="580">
        <f t="shared" si="2"/>
        <v>0</v>
      </c>
    </row>
    <row r="34" spans="2:10" ht="26.25" customHeight="1">
      <c r="B34" s="578"/>
      <c r="C34" s="889" t="s">
        <v>1524</v>
      </c>
      <c r="D34" s="876"/>
      <c r="E34" s="580">
        <f>E35</f>
        <v>0</v>
      </c>
      <c r="F34" s="580">
        <f>F35</f>
        <v>0</v>
      </c>
      <c r="G34" s="580">
        <f t="shared" si="0"/>
        <v>0</v>
      </c>
      <c r="H34" s="580"/>
      <c r="I34" s="580"/>
      <c r="J34" s="580">
        <f t="shared" si="2"/>
        <v>0</v>
      </c>
    </row>
    <row r="35" spans="2:10" ht="15.75" customHeight="1">
      <c r="B35" s="578"/>
      <c r="C35" s="628"/>
      <c r="D35" s="579" t="s">
        <v>1525</v>
      </c>
      <c r="E35" s="580">
        <v>0</v>
      </c>
      <c r="F35" s="580">
        <v>0</v>
      </c>
      <c r="G35" s="580">
        <f t="shared" si="0"/>
        <v>0</v>
      </c>
      <c r="H35" s="580">
        <v>0</v>
      </c>
      <c r="I35" s="580">
        <v>0</v>
      </c>
      <c r="J35" s="580">
        <f t="shared" si="2"/>
        <v>0</v>
      </c>
    </row>
    <row r="36" spans="2:10" ht="15.75" customHeight="1">
      <c r="B36" s="892" t="s">
        <v>1526</v>
      </c>
      <c r="C36" s="749"/>
      <c r="D36" s="876"/>
      <c r="E36" s="580">
        <v>0</v>
      </c>
      <c r="F36" s="580">
        <v>0</v>
      </c>
      <c r="G36" s="580">
        <v>0</v>
      </c>
      <c r="H36" s="580">
        <v>0</v>
      </c>
      <c r="I36" s="580">
        <v>0</v>
      </c>
      <c r="J36" s="580">
        <f t="shared" si="2"/>
        <v>0</v>
      </c>
    </row>
    <row r="37" spans="2:10" ht="24" customHeight="1">
      <c r="B37" s="892" t="s">
        <v>1527</v>
      </c>
      <c r="C37" s="749"/>
      <c r="D37" s="876"/>
      <c r="E37" s="580">
        <v>0</v>
      </c>
      <c r="F37" s="580">
        <v>0</v>
      </c>
      <c r="G37" s="580">
        <f>E37+F37</f>
        <v>0</v>
      </c>
      <c r="H37" s="580">
        <v>0</v>
      </c>
      <c r="I37" s="580">
        <v>0</v>
      </c>
      <c r="J37" s="580">
        <f t="shared" si="2"/>
        <v>0</v>
      </c>
    </row>
    <row r="38" spans="2:10" ht="15.75" customHeight="1">
      <c r="B38" s="892" t="s">
        <v>1528</v>
      </c>
      <c r="C38" s="749"/>
      <c r="D38" s="876"/>
      <c r="E38" s="580">
        <v>0</v>
      </c>
      <c r="F38" s="580">
        <v>0</v>
      </c>
      <c r="G38" s="580">
        <f>E38+F38</f>
        <v>0</v>
      </c>
      <c r="H38" s="580">
        <v>0</v>
      </c>
      <c r="I38" s="580">
        <v>0</v>
      </c>
      <c r="J38" s="580">
        <f t="shared" si="2"/>
        <v>0</v>
      </c>
    </row>
    <row r="39" spans="2:10" ht="15.75" customHeight="1">
      <c r="B39" s="616"/>
      <c r="C39" s="629"/>
      <c r="D39" s="617"/>
      <c r="E39" s="618"/>
      <c r="F39" s="618"/>
      <c r="G39" s="618"/>
      <c r="H39" s="618"/>
      <c r="I39" s="618"/>
      <c r="J39" s="617"/>
    </row>
    <row r="40" spans="2:10" ht="15.75" customHeight="1" thickBot="1">
      <c r="B40" s="630"/>
      <c r="C40" s="893" t="s">
        <v>1431</v>
      </c>
      <c r="D40" s="786"/>
      <c r="E40" s="631">
        <f t="shared" ref="E40:J40" si="3">E10+E13+E22+E26+E29+E34</f>
        <v>511908555.66895807</v>
      </c>
      <c r="F40" s="631">
        <f t="shared" si="3"/>
        <v>130682784.85999997</v>
      </c>
      <c r="G40" s="631">
        <f t="shared" si="3"/>
        <v>642591340.52895808</v>
      </c>
      <c r="H40" s="631">
        <f t="shared" si="3"/>
        <v>591317109.02999997</v>
      </c>
      <c r="I40" s="631">
        <f t="shared" si="3"/>
        <v>591317108.02999997</v>
      </c>
      <c r="J40" s="631">
        <f t="shared" si="3"/>
        <v>51274231.498958111</v>
      </c>
    </row>
    <row r="41" spans="2:10" ht="46.5" customHeight="1">
      <c r="B41" s="738" t="s">
        <v>1232</v>
      </c>
      <c r="C41" s="738"/>
      <c r="D41" s="738"/>
      <c r="E41" s="738"/>
      <c r="F41" s="738"/>
      <c r="G41" s="738"/>
      <c r="H41" s="738"/>
      <c r="I41" s="738"/>
      <c r="J41" s="738"/>
    </row>
    <row r="42" spans="2:10" ht="15.75" customHeight="1">
      <c r="E42" s="14"/>
      <c r="F42" s="14"/>
      <c r="G42" s="14"/>
      <c r="H42" s="14"/>
      <c r="I42" s="14"/>
    </row>
    <row r="43" spans="2:10" ht="15.75" customHeight="1">
      <c r="E43" s="14"/>
      <c r="F43" s="14"/>
      <c r="G43" s="14"/>
      <c r="H43" s="14"/>
      <c r="I43" s="14"/>
    </row>
    <row r="44" spans="2:10" ht="15.75" customHeight="1">
      <c r="E44" s="14"/>
      <c r="F44" s="14"/>
      <c r="G44" s="14"/>
      <c r="H44" s="14"/>
      <c r="I44" s="14"/>
    </row>
    <row r="45" spans="2:10" ht="15.75" customHeight="1">
      <c r="E45" s="14"/>
      <c r="F45" s="14"/>
      <c r="G45" s="14"/>
      <c r="H45" s="14"/>
      <c r="I45" s="14"/>
    </row>
    <row r="46" spans="2:10" ht="15.75" customHeight="1">
      <c r="E46" s="14"/>
      <c r="F46" s="14"/>
      <c r="G46" s="14"/>
      <c r="H46" s="14"/>
      <c r="I46" s="14"/>
    </row>
    <row r="47" spans="2:10" ht="15.75" customHeight="1">
      <c r="E47" s="14"/>
      <c r="F47" s="14"/>
      <c r="G47" s="14"/>
      <c r="H47" s="14"/>
      <c r="I47" s="14"/>
    </row>
    <row r="48" spans="2:10" ht="15.75" customHeight="1">
      <c r="E48" s="14"/>
      <c r="F48" s="14"/>
      <c r="G48" s="14"/>
      <c r="H48" s="14"/>
      <c r="I48" s="14"/>
    </row>
    <row r="49" spans="5:9" ht="15.75" customHeight="1">
      <c r="E49" s="14"/>
      <c r="F49" s="14"/>
      <c r="G49" s="14"/>
      <c r="H49" s="14"/>
      <c r="I49" s="14"/>
    </row>
    <row r="50" spans="5:9" ht="15.75" customHeight="1">
      <c r="E50" s="14"/>
      <c r="F50" s="14"/>
      <c r="G50" s="14"/>
      <c r="H50" s="14"/>
      <c r="I50" s="14"/>
    </row>
    <row r="51" spans="5:9" ht="15.75" customHeight="1">
      <c r="E51" s="14"/>
      <c r="F51" s="14"/>
      <c r="G51" s="14"/>
      <c r="H51" s="14"/>
      <c r="I51" s="14"/>
    </row>
    <row r="52" spans="5:9" ht="15.75" customHeight="1">
      <c r="E52" s="14"/>
      <c r="F52" s="14"/>
      <c r="G52" s="14"/>
      <c r="H52" s="14"/>
      <c r="I52" s="14"/>
    </row>
    <row r="53" spans="5:9" ht="15.75" customHeight="1">
      <c r="E53" s="14"/>
      <c r="F53" s="14"/>
      <c r="G53" s="14"/>
      <c r="H53" s="14"/>
      <c r="I53" s="14"/>
    </row>
    <row r="54" spans="5:9" ht="15.75" customHeight="1">
      <c r="E54" s="14"/>
      <c r="F54" s="14"/>
      <c r="G54" s="14"/>
      <c r="H54" s="14"/>
      <c r="I54" s="14"/>
    </row>
    <row r="55" spans="5:9" ht="15.75" customHeight="1">
      <c r="E55" s="14"/>
      <c r="F55" s="14"/>
      <c r="G55" s="14"/>
      <c r="H55" s="14"/>
      <c r="I55" s="14"/>
    </row>
    <row r="56" spans="5:9" ht="15.75" customHeight="1">
      <c r="E56" s="14"/>
      <c r="F56" s="14"/>
      <c r="G56" s="14"/>
      <c r="H56" s="14"/>
      <c r="I56" s="14"/>
    </row>
    <row r="57" spans="5:9" ht="15.75" customHeight="1">
      <c r="E57" s="14"/>
      <c r="F57" s="14"/>
      <c r="G57" s="14"/>
      <c r="H57" s="14"/>
      <c r="I57" s="14"/>
    </row>
    <row r="58" spans="5:9" ht="15.75" customHeight="1">
      <c r="E58" s="14"/>
      <c r="F58" s="14"/>
      <c r="G58" s="14"/>
      <c r="H58" s="14"/>
      <c r="I58" s="14"/>
    </row>
    <row r="59" spans="5:9" ht="15.75" customHeight="1">
      <c r="E59" s="14"/>
      <c r="F59" s="14"/>
      <c r="G59" s="14"/>
      <c r="H59" s="14"/>
      <c r="I59" s="14"/>
    </row>
    <row r="60" spans="5:9" ht="15.75" customHeight="1">
      <c r="E60" s="14"/>
      <c r="F60" s="14"/>
      <c r="G60" s="14"/>
      <c r="H60" s="14"/>
      <c r="I60" s="14"/>
    </row>
    <row r="61" spans="5:9" ht="15.75" customHeight="1">
      <c r="E61" s="14"/>
      <c r="F61" s="14"/>
      <c r="G61" s="14"/>
      <c r="H61" s="14"/>
      <c r="I61" s="14"/>
    </row>
    <row r="62" spans="5:9" ht="15.75" customHeight="1">
      <c r="E62" s="14"/>
      <c r="F62" s="14"/>
      <c r="G62" s="14"/>
      <c r="H62" s="14"/>
      <c r="I62" s="14"/>
    </row>
    <row r="63" spans="5:9" ht="15.75" customHeight="1">
      <c r="E63" s="14"/>
      <c r="F63" s="14"/>
      <c r="G63" s="14"/>
      <c r="H63" s="14"/>
      <c r="I63" s="14"/>
    </row>
    <row r="64" spans="5:9" ht="15.75" customHeight="1">
      <c r="E64" s="14"/>
      <c r="F64" s="14"/>
      <c r="G64" s="14"/>
      <c r="H64" s="14"/>
      <c r="I64" s="14"/>
    </row>
    <row r="65" spans="5:9" ht="15.75" customHeight="1">
      <c r="E65" s="14"/>
      <c r="F65" s="14"/>
      <c r="G65" s="14"/>
      <c r="H65" s="14"/>
      <c r="I65" s="14"/>
    </row>
    <row r="66" spans="5:9" ht="15.75" customHeight="1">
      <c r="E66" s="14"/>
      <c r="F66" s="14"/>
      <c r="G66" s="14"/>
      <c r="H66" s="14"/>
      <c r="I66" s="14"/>
    </row>
    <row r="67" spans="5:9" ht="15.75" customHeight="1">
      <c r="E67" s="14"/>
      <c r="F67" s="14"/>
      <c r="G67" s="14"/>
      <c r="H67" s="14"/>
      <c r="I67" s="14"/>
    </row>
    <row r="68" spans="5:9" ht="15.75" customHeight="1">
      <c r="E68" s="14"/>
      <c r="F68" s="14"/>
      <c r="G68" s="14"/>
      <c r="H68" s="14"/>
      <c r="I68" s="14"/>
    </row>
    <row r="69" spans="5:9" ht="15.75" customHeight="1">
      <c r="E69" s="14"/>
      <c r="F69" s="14"/>
      <c r="G69" s="14"/>
      <c r="H69" s="14"/>
      <c r="I69" s="14"/>
    </row>
    <row r="70" spans="5:9" ht="15.75" customHeight="1">
      <c r="E70" s="14"/>
      <c r="F70" s="14"/>
      <c r="G70" s="14"/>
      <c r="H70" s="14"/>
      <c r="I70" s="14"/>
    </row>
    <row r="71" spans="5:9" ht="15.75" customHeight="1">
      <c r="E71" s="14"/>
      <c r="F71" s="14"/>
      <c r="G71" s="14"/>
      <c r="H71" s="14"/>
      <c r="I71" s="14"/>
    </row>
    <row r="72" spans="5:9" ht="15.75" customHeight="1">
      <c r="E72" s="14"/>
      <c r="F72" s="14"/>
      <c r="G72" s="14"/>
      <c r="H72" s="14"/>
      <c r="I72" s="14"/>
    </row>
    <row r="73" spans="5:9" ht="15.75" customHeight="1">
      <c r="E73" s="14"/>
      <c r="F73" s="14"/>
      <c r="G73" s="14"/>
      <c r="H73" s="14"/>
      <c r="I73" s="14"/>
    </row>
    <row r="74" spans="5:9" ht="15.75" customHeight="1">
      <c r="E74" s="14"/>
      <c r="F74" s="14"/>
      <c r="G74" s="14"/>
      <c r="H74" s="14"/>
      <c r="I74" s="14"/>
    </row>
    <row r="75" spans="5:9" ht="15.75" customHeight="1">
      <c r="E75" s="14"/>
      <c r="F75" s="14"/>
      <c r="G75" s="14"/>
      <c r="H75" s="14"/>
      <c r="I75" s="14"/>
    </row>
    <row r="76" spans="5:9" ht="15.75" customHeight="1">
      <c r="E76" s="14"/>
      <c r="F76" s="14"/>
      <c r="G76" s="14"/>
      <c r="H76" s="14"/>
      <c r="I76" s="14"/>
    </row>
    <row r="77" spans="5:9" ht="15.75" customHeight="1">
      <c r="E77" s="14"/>
      <c r="F77" s="14"/>
      <c r="G77" s="14"/>
      <c r="H77" s="14"/>
      <c r="I77" s="14"/>
    </row>
    <row r="78" spans="5:9" ht="15.75" customHeight="1">
      <c r="E78" s="14"/>
      <c r="F78" s="14"/>
      <c r="G78" s="14"/>
      <c r="H78" s="14"/>
      <c r="I78" s="14"/>
    </row>
    <row r="79" spans="5:9" ht="15.75" customHeight="1">
      <c r="E79" s="14"/>
      <c r="F79" s="14"/>
      <c r="G79" s="14"/>
      <c r="H79" s="14"/>
      <c r="I79" s="14"/>
    </row>
    <row r="80" spans="5:9" ht="15.75" customHeight="1">
      <c r="E80" s="14"/>
      <c r="F80" s="14"/>
      <c r="G80" s="14"/>
      <c r="H80" s="14"/>
      <c r="I80" s="14"/>
    </row>
    <row r="81" spans="5:9" ht="15.75" customHeight="1">
      <c r="E81" s="14"/>
      <c r="F81" s="14"/>
      <c r="G81" s="14"/>
      <c r="H81" s="14"/>
      <c r="I81" s="14"/>
    </row>
    <row r="82" spans="5:9" ht="15.75" customHeight="1">
      <c r="E82" s="14"/>
      <c r="F82" s="14"/>
      <c r="G82" s="14"/>
      <c r="H82" s="14"/>
      <c r="I82" s="14"/>
    </row>
    <row r="83" spans="5:9" ht="15.75" customHeight="1">
      <c r="E83" s="14"/>
      <c r="F83" s="14"/>
      <c r="G83" s="14"/>
      <c r="H83" s="14"/>
      <c r="I83" s="14"/>
    </row>
    <row r="84" spans="5:9" ht="15.75" customHeight="1">
      <c r="E84" s="14"/>
      <c r="F84" s="14"/>
      <c r="G84" s="14"/>
      <c r="H84" s="14"/>
      <c r="I84" s="14"/>
    </row>
    <row r="85" spans="5:9" ht="15.75" customHeight="1">
      <c r="E85" s="14"/>
      <c r="F85" s="14"/>
      <c r="G85" s="14"/>
      <c r="H85" s="14"/>
      <c r="I85" s="14"/>
    </row>
    <row r="86" spans="5:9" ht="15.75" customHeight="1">
      <c r="E86" s="14"/>
      <c r="F86" s="14"/>
      <c r="G86" s="14"/>
      <c r="H86" s="14"/>
      <c r="I86" s="14"/>
    </row>
    <row r="87" spans="5:9" ht="15.75" customHeight="1">
      <c r="E87" s="14"/>
      <c r="F87" s="14"/>
      <c r="G87" s="14"/>
      <c r="H87" s="14"/>
      <c r="I87" s="14"/>
    </row>
    <row r="88" spans="5:9" ht="15.75" customHeight="1">
      <c r="E88" s="14"/>
      <c r="F88" s="14"/>
      <c r="G88" s="14"/>
      <c r="H88" s="14"/>
      <c r="I88" s="14"/>
    </row>
    <row r="89" spans="5:9" ht="15.75" customHeight="1">
      <c r="E89" s="14"/>
      <c r="F89" s="14"/>
      <c r="G89" s="14"/>
      <c r="H89" s="14"/>
      <c r="I89" s="14"/>
    </row>
    <row r="90" spans="5:9" ht="15.75" customHeight="1">
      <c r="E90" s="14"/>
      <c r="F90" s="14"/>
      <c r="G90" s="14"/>
      <c r="H90" s="14"/>
      <c r="I90" s="14"/>
    </row>
    <row r="91" spans="5:9" ht="15.75" customHeight="1">
      <c r="E91" s="14"/>
      <c r="F91" s="14"/>
      <c r="G91" s="14"/>
      <c r="H91" s="14"/>
      <c r="I91" s="14"/>
    </row>
    <row r="92" spans="5:9" ht="15.75" customHeight="1">
      <c r="E92" s="14"/>
      <c r="F92" s="14"/>
      <c r="G92" s="14"/>
      <c r="H92" s="14"/>
      <c r="I92" s="14"/>
    </row>
    <row r="93" spans="5:9" ht="15.75" customHeight="1">
      <c r="E93" s="14"/>
      <c r="F93" s="14"/>
      <c r="G93" s="14"/>
      <c r="H93" s="14"/>
      <c r="I93" s="14"/>
    </row>
    <row r="94" spans="5:9" ht="15.75" customHeight="1">
      <c r="E94" s="14"/>
      <c r="F94" s="14"/>
      <c r="G94" s="14"/>
      <c r="H94" s="14"/>
      <c r="I94" s="14"/>
    </row>
    <row r="95" spans="5:9" ht="15.75" customHeight="1">
      <c r="E95" s="14"/>
      <c r="F95" s="14"/>
      <c r="G95" s="14"/>
      <c r="H95" s="14"/>
      <c r="I95" s="14"/>
    </row>
    <row r="96" spans="5:9" ht="15.75" customHeight="1">
      <c r="E96" s="14"/>
      <c r="F96" s="14"/>
      <c r="G96" s="14"/>
      <c r="H96" s="14"/>
      <c r="I96" s="14"/>
    </row>
    <row r="97" spans="5:9" ht="15.75" customHeight="1">
      <c r="E97" s="14"/>
      <c r="F97" s="14"/>
      <c r="G97" s="14"/>
      <c r="H97" s="14"/>
      <c r="I97" s="14"/>
    </row>
    <row r="98" spans="5:9" ht="15.75" customHeight="1">
      <c r="E98" s="14"/>
      <c r="F98" s="14"/>
      <c r="G98" s="14"/>
      <c r="H98" s="14"/>
      <c r="I98" s="14"/>
    </row>
    <row r="99" spans="5:9" ht="15.75" customHeight="1">
      <c r="E99" s="14"/>
      <c r="F99" s="14"/>
      <c r="G99" s="14"/>
      <c r="H99" s="14"/>
      <c r="I99" s="14"/>
    </row>
    <row r="100" spans="5:9" ht="15.75" customHeight="1">
      <c r="E100" s="14"/>
      <c r="F100" s="14"/>
      <c r="G100" s="14"/>
      <c r="H100" s="14"/>
      <c r="I100" s="14"/>
    </row>
  </sheetData>
  <mergeCells count="18">
    <mergeCell ref="B41:J41"/>
    <mergeCell ref="B36:D36"/>
    <mergeCell ref="B37:D37"/>
    <mergeCell ref="B38:D38"/>
    <mergeCell ref="C40:D40"/>
    <mergeCell ref="B1:J1"/>
    <mergeCell ref="B2:J2"/>
    <mergeCell ref="B3:J3"/>
    <mergeCell ref="C34:D34"/>
    <mergeCell ref="C29:D29"/>
    <mergeCell ref="B5:D7"/>
    <mergeCell ref="E5:I5"/>
    <mergeCell ref="J5:J6"/>
    <mergeCell ref="B9:D9"/>
    <mergeCell ref="C10:D10"/>
    <mergeCell ref="C13:D13"/>
    <mergeCell ref="C22:D22"/>
    <mergeCell ref="C26:D26"/>
  </mergeCells>
  <printOptions horizontalCentered="1"/>
  <pageMargins left="0.70866141732283472" right="0.70866141732283472" top="0.74803149606299213" bottom="0.74803149606299213" header="0" footer="0"/>
  <pageSetup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2:K177"/>
  <sheetViews>
    <sheetView workbookViewId="0">
      <selection activeCell="G15" sqref="A1:G15"/>
    </sheetView>
  </sheetViews>
  <sheetFormatPr baseColWidth="10" defaultColWidth="14.42578125" defaultRowHeight="15" customHeight="1"/>
  <cols>
    <col min="1" max="1" width="15.28515625" customWidth="1"/>
    <col min="2" max="2" width="10.7109375" customWidth="1"/>
    <col min="3" max="3" width="33.7109375" customWidth="1"/>
    <col min="4" max="6" width="10.7109375" customWidth="1"/>
    <col min="7" max="7" width="22.85546875" customWidth="1"/>
    <col min="8" max="11" width="10.7109375" customWidth="1"/>
  </cols>
  <sheetData>
    <row r="2" spans="1:11" ht="15" customHeight="1">
      <c r="A2" s="183"/>
      <c r="B2" s="216" t="s">
        <v>1114</v>
      </c>
      <c r="C2" s="121"/>
      <c r="D2" s="121"/>
    </row>
    <row r="3" spans="1:11" ht="27.6" customHeight="1">
      <c r="A3" s="184"/>
      <c r="B3" s="897" t="s">
        <v>1529</v>
      </c>
      <c r="C3" s="897"/>
      <c r="D3" s="897"/>
      <c r="E3" s="897"/>
      <c r="F3" s="897"/>
      <c r="G3" s="897"/>
      <c r="H3" s="184"/>
      <c r="I3" s="184"/>
    </row>
    <row r="4" spans="1:11" ht="25.15" customHeight="1">
      <c r="A4" s="185"/>
      <c r="B4" s="898" t="s">
        <v>1116</v>
      </c>
      <c r="C4" s="898"/>
      <c r="D4" s="898"/>
      <c r="E4" s="898"/>
      <c r="F4" s="898"/>
      <c r="G4" s="898"/>
      <c r="H4" s="159"/>
    </row>
    <row r="5" spans="1:11" ht="18" customHeight="1">
      <c r="A5" s="904" t="s">
        <v>1530</v>
      </c>
      <c r="B5" s="904"/>
      <c r="C5" s="904"/>
      <c r="D5" s="904"/>
      <c r="E5" s="904"/>
      <c r="F5" s="904"/>
      <c r="G5" s="904"/>
      <c r="H5" s="159"/>
    </row>
    <row r="6" spans="1:11" ht="18" customHeight="1">
      <c r="A6" s="904"/>
      <c r="B6" s="904"/>
      <c r="C6" s="904"/>
      <c r="D6" s="904"/>
      <c r="E6" s="904"/>
      <c r="F6" s="904"/>
      <c r="G6" s="904"/>
      <c r="H6" s="159"/>
    </row>
    <row r="7" spans="1:11" ht="18" customHeight="1">
      <c r="A7" s="904"/>
      <c r="B7" s="904"/>
      <c r="C7" s="904"/>
      <c r="D7" s="904"/>
      <c r="E7" s="904"/>
      <c r="F7" s="904"/>
      <c r="G7" s="904"/>
      <c r="H7" s="159"/>
    </row>
    <row r="8" spans="1:11" ht="72" customHeight="1">
      <c r="A8" s="905" t="s">
        <v>1531</v>
      </c>
      <c r="B8" s="905"/>
      <c r="C8" s="905"/>
      <c r="D8" s="905"/>
      <c r="E8" s="905"/>
      <c r="F8" s="905"/>
      <c r="G8" s="905"/>
    </row>
    <row r="9" spans="1:11">
      <c r="A9" s="894" t="s">
        <v>1532</v>
      </c>
      <c r="B9" s="894"/>
      <c r="C9" s="894"/>
      <c r="D9" s="894" t="s">
        <v>1533</v>
      </c>
      <c r="E9" s="894"/>
      <c r="F9" s="895" t="s">
        <v>1534</v>
      </c>
      <c r="G9" s="896"/>
      <c r="H9" s="329"/>
      <c r="I9" s="329"/>
      <c r="J9" s="329"/>
      <c r="K9" s="329"/>
    </row>
    <row r="10" spans="1:11" ht="87" customHeight="1">
      <c r="A10" s="899" t="s">
        <v>1535</v>
      </c>
      <c r="B10" s="900"/>
      <c r="C10" s="900"/>
      <c r="D10" s="901">
        <v>0.99</v>
      </c>
      <c r="E10" s="901"/>
      <c r="F10" s="902">
        <v>1</v>
      </c>
      <c r="G10" s="903"/>
      <c r="H10" s="329"/>
      <c r="I10" s="329"/>
      <c r="J10" s="329"/>
      <c r="K10" s="329"/>
    </row>
    <row r="11" spans="1:11" ht="87" customHeight="1">
      <c r="A11" s="905" t="s">
        <v>1536</v>
      </c>
      <c r="B11" s="906"/>
      <c r="C11" s="906"/>
      <c r="D11" s="901">
        <v>0.88</v>
      </c>
      <c r="E11" s="901"/>
      <c r="F11" s="902">
        <v>1</v>
      </c>
      <c r="G11" s="903"/>
      <c r="H11" s="329"/>
      <c r="I11" s="329"/>
      <c r="J11" s="329"/>
      <c r="K11" s="329"/>
    </row>
    <row r="12" spans="1:11" ht="87" customHeight="1">
      <c r="A12" s="899" t="s">
        <v>1537</v>
      </c>
      <c r="B12" s="900"/>
      <c r="C12" s="900"/>
      <c r="D12" s="901">
        <v>1</v>
      </c>
      <c r="E12" s="901"/>
      <c r="F12" s="902">
        <v>0.99</v>
      </c>
      <c r="G12" s="903"/>
      <c r="H12" s="329"/>
      <c r="I12" s="329"/>
      <c r="J12" s="329"/>
      <c r="K12" s="329"/>
    </row>
    <row r="13" spans="1:11" ht="25.5" customHeight="1">
      <c r="A13" s="718" t="s">
        <v>1232</v>
      </c>
      <c r="B13" s="718"/>
      <c r="C13" s="718"/>
      <c r="D13" s="718"/>
      <c r="E13" s="718"/>
      <c r="F13" s="718"/>
      <c r="G13" s="718"/>
      <c r="H13" s="329"/>
      <c r="I13" s="329"/>
      <c r="J13" s="329"/>
      <c r="K13" s="329"/>
    </row>
    <row r="14" spans="1:11" ht="87" customHeight="1">
      <c r="H14" s="329"/>
      <c r="I14" s="329"/>
      <c r="J14" s="329"/>
      <c r="K14" s="329"/>
    </row>
    <row r="15" spans="1:11" ht="87" customHeight="1">
      <c r="H15" s="329"/>
      <c r="I15" s="329"/>
      <c r="J15" s="329"/>
      <c r="K15" s="329"/>
    </row>
    <row r="16" spans="1:11" ht="87" customHeight="1">
      <c r="H16" s="329"/>
      <c r="I16" s="329"/>
      <c r="J16" s="329"/>
      <c r="K16" s="329"/>
    </row>
    <row r="17" spans="1:11" ht="87" customHeight="1">
      <c r="H17" s="329"/>
      <c r="I17" s="329"/>
      <c r="J17" s="329"/>
      <c r="K17" s="329"/>
    </row>
    <row r="18" spans="1:11" ht="87" customHeight="1">
      <c r="H18" s="329"/>
      <c r="I18" s="329"/>
      <c r="J18" s="329"/>
      <c r="K18" s="329"/>
    </row>
    <row r="19" spans="1:11" ht="87" customHeight="1">
      <c r="H19" s="329"/>
      <c r="I19" s="329"/>
      <c r="J19" s="329"/>
      <c r="K19" s="329"/>
    </row>
    <row r="20" spans="1:11" ht="87" customHeight="1">
      <c r="H20" s="329"/>
      <c r="I20" s="329"/>
      <c r="J20" s="329"/>
      <c r="K20" s="329"/>
    </row>
    <row r="21" spans="1:11" ht="87" customHeight="1">
      <c r="H21" s="329"/>
      <c r="I21" s="329"/>
      <c r="J21" s="329"/>
      <c r="K21" s="329"/>
    </row>
    <row r="22" spans="1:11" ht="87" customHeight="1">
      <c r="H22" s="329"/>
      <c r="I22" s="329"/>
      <c r="J22" s="329"/>
      <c r="K22" s="329"/>
    </row>
    <row r="23" spans="1:11" ht="87" customHeight="1">
      <c r="H23" s="329"/>
      <c r="I23" s="329"/>
      <c r="J23" s="329"/>
      <c r="K23" s="329"/>
    </row>
    <row r="24" spans="1:11" ht="87" customHeight="1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</row>
    <row r="25" spans="1:11" ht="87" customHeight="1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</row>
    <row r="26" spans="1:11" ht="87" customHeigh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87" customHeight="1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</row>
    <row r="28" spans="1:11" ht="87" customHeight="1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</row>
    <row r="29" spans="1:11" ht="87" customHeight="1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</row>
    <row r="30" spans="1:11" ht="87" customHeight="1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</row>
    <row r="31" spans="1:11" ht="87" customHeight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1:11" ht="87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29"/>
    </row>
    <row r="33" spans="1:11" ht="87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</row>
    <row r="34" spans="1:11" ht="87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</row>
    <row r="35" spans="1:11" ht="87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pans="1:11" ht="87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</row>
    <row r="37" spans="1:11" ht="87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</row>
    <row r="38" spans="1:11" ht="87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</row>
    <row r="39" spans="1:11" ht="87" customHeight="1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</row>
    <row r="40" spans="1:11" ht="87" customHeight="1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</row>
    <row r="41" spans="1:11" ht="87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</row>
    <row r="42" spans="1:11" ht="87" customHeight="1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</row>
    <row r="43" spans="1:11" ht="87" customHeight="1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</row>
    <row r="44" spans="1:11" ht="87" customHeight="1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87" customHeight="1">
      <c r="A45" s="329"/>
      <c r="B45" s="329"/>
      <c r="C45" s="329"/>
      <c r="D45" s="329"/>
      <c r="E45" s="329"/>
      <c r="F45" s="329"/>
      <c r="G45" s="329"/>
      <c r="H45" s="329"/>
      <c r="I45" s="329"/>
      <c r="J45" s="329"/>
      <c r="K45" s="329"/>
    </row>
    <row r="46" spans="1:11" ht="87" customHeight="1">
      <c r="A46" s="329"/>
      <c r="B46" s="329"/>
      <c r="C46" s="329"/>
      <c r="D46" s="329"/>
      <c r="E46" s="329"/>
      <c r="F46" s="329"/>
      <c r="G46" s="329"/>
      <c r="H46" s="329"/>
      <c r="I46" s="329"/>
      <c r="J46" s="329"/>
      <c r="K46" s="329"/>
    </row>
    <row r="47" spans="1:11" ht="87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</row>
    <row r="48" spans="1:11" ht="87" customHeight="1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pans="1:11" ht="87" customHeight="1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</row>
    <row r="50" spans="1:11" ht="87" customHeight="1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</row>
    <row r="51" spans="1:11" ht="87" customHeight="1">
      <c r="A51" s="329"/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spans="1:11" ht="87" customHeight="1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</row>
    <row r="53" spans="1:11" ht="87" customHeight="1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</row>
    <row r="54" spans="1:11" ht="87" customHeight="1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</row>
    <row r="55" spans="1:11" ht="87" customHeight="1">
      <c r="A55" s="329"/>
      <c r="B55" s="329"/>
      <c r="C55" s="329"/>
      <c r="D55" s="329"/>
      <c r="E55" s="329"/>
      <c r="F55" s="329"/>
      <c r="G55" s="329"/>
      <c r="H55" s="329"/>
      <c r="I55" s="329"/>
      <c r="J55" s="329"/>
      <c r="K55" s="329"/>
    </row>
    <row r="56" spans="1:11" ht="87" customHeight="1">
      <c r="A56" s="329"/>
      <c r="B56" s="329"/>
      <c r="C56" s="329"/>
      <c r="D56" s="329"/>
      <c r="E56" s="329"/>
      <c r="F56" s="329"/>
      <c r="G56" s="329"/>
      <c r="H56" s="329"/>
      <c r="I56" s="329"/>
      <c r="J56" s="329"/>
      <c r="K56" s="329"/>
    </row>
    <row r="57" spans="1:11" ht="87" customHeight="1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</row>
    <row r="58" spans="1:11" ht="87" customHeight="1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</row>
    <row r="59" spans="1:11" ht="87" customHeight="1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</row>
    <row r="60" spans="1:11" ht="87" customHeight="1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</row>
    <row r="61" spans="1:11" ht="87" customHeight="1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</row>
    <row r="62" spans="1:11" ht="87" customHeight="1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</row>
    <row r="63" spans="1:11" ht="87" customHeight="1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</row>
    <row r="64" spans="1:11" ht="87" customHeight="1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</row>
    <row r="65" spans="1:11" ht="87" customHeight="1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</row>
    <row r="66" spans="1:11" ht="87" customHeight="1">
      <c r="A66" s="329"/>
      <c r="B66" s="329"/>
      <c r="C66" s="329"/>
      <c r="D66" s="329"/>
      <c r="E66" s="329"/>
      <c r="F66" s="329"/>
      <c r="G66" s="329"/>
      <c r="H66" s="329"/>
      <c r="I66" s="329"/>
      <c r="J66" s="329"/>
      <c r="K66" s="329"/>
    </row>
    <row r="67" spans="1:11" ht="87" customHeight="1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</row>
    <row r="68" spans="1:11" ht="87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329"/>
    </row>
    <row r="69" spans="1:11" ht="87" customHeight="1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</row>
    <row r="70" spans="1:11" ht="87" customHeight="1">
      <c r="A70" s="329"/>
      <c r="B70" s="329"/>
      <c r="C70" s="329"/>
      <c r="D70" s="329"/>
      <c r="E70" s="329"/>
      <c r="F70" s="329"/>
      <c r="G70" s="329"/>
      <c r="H70" s="329"/>
      <c r="I70" s="329"/>
      <c r="J70" s="329"/>
      <c r="K70" s="329"/>
    </row>
    <row r="71" spans="1:11" ht="87" customHeight="1">
      <c r="A71" s="329"/>
      <c r="B71" s="329"/>
      <c r="C71" s="329"/>
      <c r="D71" s="329"/>
      <c r="E71" s="329"/>
      <c r="F71" s="329"/>
      <c r="G71" s="329"/>
      <c r="H71" s="329"/>
      <c r="I71" s="329"/>
      <c r="J71" s="329"/>
      <c r="K71" s="329"/>
    </row>
    <row r="72" spans="1:11" ht="87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329"/>
    </row>
    <row r="73" spans="1:11" ht="87" customHeight="1">
      <c r="A73" s="329"/>
      <c r="B73" s="329"/>
      <c r="C73" s="329"/>
      <c r="D73" s="329"/>
      <c r="E73" s="329"/>
      <c r="F73" s="329"/>
      <c r="G73" s="329"/>
      <c r="H73" s="329"/>
      <c r="I73" s="329"/>
      <c r="J73" s="329"/>
      <c r="K73" s="329"/>
    </row>
    <row r="74" spans="1:11" ht="87" customHeight="1">
      <c r="A74" s="329"/>
      <c r="B74" s="329"/>
      <c r="C74" s="329"/>
      <c r="D74" s="329"/>
      <c r="E74" s="329"/>
      <c r="F74" s="329"/>
      <c r="G74" s="329"/>
      <c r="H74" s="329"/>
      <c r="I74" s="329"/>
      <c r="J74" s="329"/>
      <c r="K74" s="329"/>
    </row>
    <row r="75" spans="1:11" ht="87" customHeight="1">
      <c r="A75" s="329"/>
      <c r="B75" s="329"/>
      <c r="C75" s="329"/>
      <c r="D75" s="329"/>
      <c r="E75" s="329"/>
      <c r="F75" s="329"/>
      <c r="G75" s="329"/>
      <c r="H75" s="329"/>
      <c r="I75" s="329"/>
      <c r="J75" s="329"/>
      <c r="K75" s="329"/>
    </row>
    <row r="76" spans="1:11" ht="87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</row>
    <row r="77" spans="1:11" ht="87" customHeight="1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</row>
    <row r="78" spans="1:11" ht="87" customHeight="1">
      <c r="A78" s="329"/>
      <c r="B78" s="329"/>
      <c r="C78" s="329"/>
      <c r="D78" s="329"/>
      <c r="E78" s="329"/>
      <c r="F78" s="329"/>
      <c r="G78" s="329"/>
      <c r="H78" s="329"/>
      <c r="I78" s="329"/>
      <c r="J78" s="329"/>
      <c r="K78" s="329"/>
    </row>
    <row r="79" spans="1:11" ht="87" customHeight="1">
      <c r="A79" s="329"/>
      <c r="B79" s="329"/>
      <c r="C79" s="329"/>
      <c r="D79" s="329"/>
      <c r="E79" s="329"/>
      <c r="F79" s="329"/>
      <c r="G79" s="329"/>
      <c r="H79" s="329"/>
      <c r="I79" s="329"/>
      <c r="J79" s="329"/>
      <c r="K79" s="329"/>
    </row>
    <row r="80" spans="1:11" ht="87" customHeight="1">
      <c r="A80" s="329"/>
      <c r="B80" s="329"/>
      <c r="C80" s="329"/>
      <c r="D80" s="329"/>
      <c r="E80" s="329"/>
      <c r="F80" s="329"/>
      <c r="G80" s="329"/>
      <c r="H80" s="329"/>
      <c r="I80" s="329"/>
      <c r="J80" s="329"/>
      <c r="K80" s="329"/>
    </row>
    <row r="81" spans="1:11" ht="87" customHeight="1">
      <c r="A81" s="329"/>
      <c r="B81" s="329"/>
      <c r="C81" s="329"/>
      <c r="D81" s="329"/>
      <c r="E81" s="329"/>
      <c r="F81" s="329"/>
      <c r="G81" s="329"/>
      <c r="H81" s="329"/>
      <c r="I81" s="329"/>
      <c r="J81" s="329"/>
      <c r="K81" s="329"/>
    </row>
    <row r="82" spans="1:11" ht="87" customHeight="1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</row>
    <row r="83" spans="1:11" ht="87" customHeight="1">
      <c r="A83" s="329"/>
      <c r="B83" s="329"/>
      <c r="C83" s="329"/>
      <c r="D83" s="329"/>
      <c r="E83" s="329"/>
      <c r="F83" s="329"/>
      <c r="G83" s="329"/>
      <c r="H83" s="329"/>
      <c r="I83" s="329"/>
      <c r="J83" s="329"/>
      <c r="K83" s="329"/>
    </row>
    <row r="84" spans="1:11" ht="87" customHeight="1">
      <c r="A84" s="329"/>
      <c r="B84" s="329"/>
      <c r="C84" s="329"/>
      <c r="D84" s="329"/>
      <c r="E84" s="329"/>
      <c r="F84" s="329"/>
      <c r="G84" s="329"/>
      <c r="H84" s="329"/>
      <c r="I84" s="329"/>
      <c r="J84" s="329"/>
      <c r="K84" s="329"/>
    </row>
    <row r="85" spans="1:11" ht="87" customHeight="1">
      <c r="A85" s="329"/>
      <c r="B85" s="329"/>
      <c r="C85" s="329"/>
      <c r="D85" s="329"/>
      <c r="E85" s="329"/>
      <c r="F85" s="329"/>
      <c r="G85" s="329"/>
      <c r="H85" s="329"/>
      <c r="I85" s="329"/>
      <c r="J85" s="329"/>
      <c r="K85" s="329"/>
    </row>
    <row r="86" spans="1:11" ht="87" customHeight="1">
      <c r="A86" s="329"/>
      <c r="B86" s="329"/>
      <c r="C86" s="329"/>
      <c r="D86" s="329"/>
      <c r="E86" s="329"/>
      <c r="F86" s="329"/>
      <c r="G86" s="329"/>
      <c r="H86" s="329"/>
      <c r="I86" s="329"/>
      <c r="J86" s="329"/>
      <c r="K86" s="329"/>
    </row>
    <row r="87" spans="1:11" ht="87" customHeight="1">
      <c r="A87" s="329"/>
      <c r="B87" s="329"/>
      <c r="C87" s="329"/>
      <c r="D87" s="329"/>
      <c r="E87" s="329"/>
      <c r="F87" s="329"/>
      <c r="G87" s="329"/>
      <c r="H87" s="329"/>
      <c r="I87" s="329"/>
      <c r="J87" s="329"/>
      <c r="K87" s="329"/>
    </row>
    <row r="88" spans="1:11" ht="87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</row>
    <row r="89" spans="1:11" ht="87" customHeigh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</row>
    <row r="90" spans="1:11" ht="87" customHeight="1">
      <c r="A90" s="329"/>
      <c r="B90" s="329"/>
      <c r="C90" s="329"/>
      <c r="D90" s="329"/>
      <c r="E90" s="329"/>
      <c r="F90" s="329"/>
      <c r="G90" s="329"/>
      <c r="H90" s="329"/>
      <c r="I90" s="329"/>
      <c r="J90" s="329"/>
      <c r="K90" s="329"/>
    </row>
    <row r="91" spans="1:11" ht="87" customHeight="1">
      <c r="A91" s="329"/>
      <c r="B91" s="329"/>
      <c r="C91" s="329"/>
      <c r="D91" s="329"/>
      <c r="E91" s="329"/>
      <c r="F91" s="329"/>
      <c r="G91" s="329"/>
      <c r="H91" s="329"/>
      <c r="I91" s="329"/>
      <c r="J91" s="329"/>
      <c r="K91" s="329"/>
    </row>
    <row r="92" spans="1:11" ht="87" customHeight="1">
      <c r="A92" s="329"/>
      <c r="B92" s="329"/>
      <c r="C92" s="329"/>
      <c r="D92" s="329"/>
      <c r="E92" s="329"/>
      <c r="F92" s="329"/>
      <c r="G92" s="329"/>
      <c r="H92" s="329"/>
      <c r="I92" s="329"/>
      <c r="J92" s="329"/>
      <c r="K92" s="329"/>
    </row>
    <row r="93" spans="1:11" ht="87" customHeight="1">
      <c r="A93" s="329"/>
      <c r="B93" s="329"/>
      <c r="C93" s="329"/>
      <c r="D93" s="329"/>
      <c r="E93" s="329"/>
      <c r="F93" s="329"/>
      <c r="G93" s="329"/>
      <c r="H93" s="329"/>
      <c r="I93" s="329"/>
      <c r="J93" s="329"/>
      <c r="K93" s="329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>
      <c r="E110" s="188"/>
    </row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</sheetData>
  <mergeCells count="17">
    <mergeCell ref="F11:G11"/>
    <mergeCell ref="A9:C9"/>
    <mergeCell ref="D9:E9"/>
    <mergeCell ref="F9:G9"/>
    <mergeCell ref="A13:G13"/>
    <mergeCell ref="B3:G3"/>
    <mergeCell ref="B4:G4"/>
    <mergeCell ref="A12:C12"/>
    <mergeCell ref="D12:E12"/>
    <mergeCell ref="F12:G12"/>
    <mergeCell ref="A5:G7"/>
    <mergeCell ref="A8:G8"/>
    <mergeCell ref="A10:C10"/>
    <mergeCell ref="D10:E10"/>
    <mergeCell ref="F10:G10"/>
    <mergeCell ref="A11:C11"/>
    <mergeCell ref="D11:E11"/>
  </mergeCells>
  <printOptions horizontalCentered="1"/>
  <pageMargins left="0.70866141732283472" right="0.70866141732283472" top="0.74803149606299213" bottom="0.74803149606299213" header="0" footer="0"/>
  <pageSetup scale="1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P127"/>
  <sheetViews>
    <sheetView view="pageBreakPreview" topLeftCell="D96" zoomScaleNormal="100" zoomScaleSheetLayoutView="100" workbookViewId="0">
      <selection activeCell="A2" sqref="A2:O104"/>
    </sheetView>
  </sheetViews>
  <sheetFormatPr baseColWidth="10" defaultColWidth="14.42578125" defaultRowHeight="15" customHeight="1"/>
  <cols>
    <col min="1" max="1" width="7.140625" style="121" customWidth="1"/>
    <col min="2" max="2" width="25.28515625" style="121" customWidth="1"/>
    <col min="3" max="3" width="21.5703125" style="121" customWidth="1"/>
    <col min="4" max="4" width="30" style="121" customWidth="1"/>
    <col min="5" max="5" width="24.85546875" style="121" customWidth="1"/>
    <col min="6" max="6" width="13.42578125" style="121" customWidth="1"/>
    <col min="7" max="7" width="11" style="121" customWidth="1"/>
    <col min="8" max="8" width="21.42578125" style="121" customWidth="1"/>
    <col min="9" max="9" width="17.7109375" style="121" bestFit="1" customWidth="1"/>
    <col min="10" max="10" width="16.85546875" style="121" customWidth="1"/>
    <col min="11" max="11" width="21" style="121" customWidth="1"/>
    <col min="12" max="12" width="28.140625" style="121" customWidth="1"/>
    <col min="13" max="14" width="14.42578125" style="121"/>
    <col min="15" max="15" width="29.5703125" style="121" customWidth="1"/>
    <col min="16" max="16" width="14.42578125" style="121" hidden="1" customWidth="1"/>
    <col min="17" max="16384" width="14.42578125" style="121"/>
  </cols>
  <sheetData>
    <row r="2" spans="1:16" ht="15" customHeight="1">
      <c r="A2" s="907" t="s">
        <v>1538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</row>
    <row r="3" spans="1:16" ht="15" customHeight="1">
      <c r="A3" s="184"/>
      <c r="C3" s="908" t="s">
        <v>1539</v>
      </c>
      <c r="D3" s="908"/>
      <c r="E3" s="908"/>
      <c r="F3" s="908"/>
      <c r="G3" s="908"/>
      <c r="H3" s="908"/>
      <c r="I3" s="908"/>
    </row>
    <row r="4" spans="1:16" ht="18" customHeight="1">
      <c r="A4" s="332"/>
      <c r="B4" s="159"/>
      <c r="C4" s="364"/>
      <c r="D4" s="364"/>
      <c r="E4" s="365" t="s">
        <v>1116</v>
      </c>
      <c r="F4" s="364"/>
      <c r="G4" s="364"/>
      <c r="H4" s="364"/>
      <c r="I4" s="217"/>
    </row>
    <row r="5" spans="1:16" ht="15" customHeight="1">
      <c r="A5" s="186"/>
      <c r="B5" s="186"/>
      <c r="C5" s="186"/>
      <c r="D5" s="187"/>
    </row>
    <row r="6" spans="1:16" customFormat="1" ht="15" customHeight="1" thickBot="1">
      <c r="I6" s="333"/>
    </row>
    <row r="7" spans="1:16" customFormat="1" ht="25.15" customHeight="1">
      <c r="B7" s="909" t="s">
        <v>1114</v>
      </c>
      <c r="C7" s="910"/>
      <c r="D7" s="910"/>
      <c r="E7" s="910"/>
      <c r="F7" s="910"/>
      <c r="G7" s="911"/>
      <c r="H7" s="334"/>
      <c r="I7" s="333"/>
    </row>
    <row r="8" spans="1:16" customFormat="1" ht="25.15" customHeight="1" thickBot="1">
      <c r="B8" s="912" t="s">
        <v>1540</v>
      </c>
      <c r="C8" s="913"/>
      <c r="D8" s="913"/>
      <c r="E8" s="913"/>
      <c r="F8" s="913"/>
      <c r="G8" s="914"/>
      <c r="H8" s="334"/>
      <c r="I8" s="333"/>
    </row>
    <row r="9" spans="1:16" ht="15" customHeight="1">
      <c r="B9" s="335"/>
      <c r="C9" s="335"/>
      <c r="D9" s="335"/>
      <c r="E9" s="336"/>
      <c r="I9" s="337"/>
    </row>
    <row r="10" spans="1:16" ht="15.6" customHeight="1">
      <c r="B10" s="215"/>
      <c r="I10" s="337"/>
    </row>
    <row r="11" spans="1:16" ht="25.15" customHeight="1">
      <c r="B11" s="915" t="s">
        <v>1541</v>
      </c>
      <c r="C11" s="915"/>
      <c r="D11" s="338" t="s">
        <v>1542</v>
      </c>
      <c r="G11" s="915" t="s">
        <v>1543</v>
      </c>
      <c r="H11" s="915"/>
      <c r="I11" s="916" t="s">
        <v>1544</v>
      </c>
      <c r="J11" s="916"/>
      <c r="K11" s="916"/>
      <c r="L11" s="916"/>
    </row>
    <row r="12" spans="1:16" ht="15.6" customHeight="1">
      <c r="B12" s="215"/>
      <c r="I12" s="337"/>
    </row>
    <row r="13" spans="1:16" ht="25.15" customHeight="1">
      <c r="B13" s="915" t="s">
        <v>1545</v>
      </c>
      <c r="C13" s="915"/>
      <c r="D13" s="917" t="s">
        <v>1546</v>
      </c>
      <c r="E13" s="918"/>
      <c r="G13" s="915" t="s">
        <v>1547</v>
      </c>
      <c r="H13" s="915"/>
      <c r="I13" s="916" t="s">
        <v>1548</v>
      </c>
      <c r="J13" s="916"/>
      <c r="K13" s="916"/>
      <c r="L13" s="916"/>
    </row>
    <row r="14" spans="1:16" ht="15.6" customHeight="1">
      <c r="B14" s="215"/>
      <c r="I14" s="337"/>
    </row>
    <row r="15" spans="1:16" s="339" customFormat="1" ht="40.9" customHeight="1">
      <c r="B15" s="340" t="s">
        <v>1549</v>
      </c>
      <c r="C15" s="340" t="s">
        <v>1550</v>
      </c>
      <c r="D15" s="340" t="s">
        <v>1551</v>
      </c>
      <c r="E15" s="340" t="s">
        <v>1552</v>
      </c>
      <c r="F15" s="340" t="s">
        <v>1553</v>
      </c>
      <c r="G15" s="340" t="s">
        <v>1554</v>
      </c>
      <c r="H15" s="340" t="s">
        <v>1555</v>
      </c>
      <c r="I15" s="340" t="s">
        <v>1556</v>
      </c>
      <c r="J15" s="340" t="s">
        <v>1557</v>
      </c>
      <c r="K15" s="340" t="s">
        <v>1558</v>
      </c>
      <c r="L15" s="340" t="s">
        <v>1559</v>
      </c>
      <c r="M15" s="340" t="s">
        <v>1560</v>
      </c>
      <c r="N15" s="340" t="s">
        <v>1561</v>
      </c>
      <c r="O15" s="340" t="s">
        <v>1562</v>
      </c>
      <c r="P15" s="340" t="s">
        <v>1563</v>
      </c>
    </row>
    <row r="16" spans="1:16" customFormat="1" ht="183" customHeight="1">
      <c r="B16" s="341" t="s">
        <v>1564</v>
      </c>
      <c r="C16" s="342" t="s">
        <v>1565</v>
      </c>
      <c r="D16" s="342" t="s">
        <v>1566</v>
      </c>
      <c r="E16" s="342" t="s">
        <v>1567</v>
      </c>
      <c r="F16" s="343" t="s">
        <v>1568</v>
      </c>
      <c r="G16" s="343" t="s">
        <v>1569</v>
      </c>
      <c r="H16" s="342" t="s">
        <v>1570</v>
      </c>
      <c r="I16" s="331" t="s">
        <v>1571</v>
      </c>
      <c r="J16" s="343">
        <v>14</v>
      </c>
      <c r="K16" s="343">
        <v>14</v>
      </c>
      <c r="L16" s="339" t="s">
        <v>1572</v>
      </c>
      <c r="M16" s="342" t="s">
        <v>1573</v>
      </c>
      <c r="N16" s="342">
        <v>14</v>
      </c>
      <c r="O16" s="342">
        <v>14</v>
      </c>
      <c r="P16" s="344">
        <v>1</v>
      </c>
    </row>
    <row r="17" spans="2:16" customFormat="1" ht="120">
      <c r="B17" s="341" t="s">
        <v>1574</v>
      </c>
      <c r="C17" s="342" t="s">
        <v>1575</v>
      </c>
      <c r="D17" s="342" t="s">
        <v>1576</v>
      </c>
      <c r="E17" s="342" t="s">
        <v>1577</v>
      </c>
      <c r="F17" s="343" t="s">
        <v>1568</v>
      </c>
      <c r="G17" s="343" t="s">
        <v>1569</v>
      </c>
      <c r="H17" s="342" t="s">
        <v>1578</v>
      </c>
      <c r="I17" s="331" t="s">
        <v>1571</v>
      </c>
      <c r="J17" s="343">
        <v>8</v>
      </c>
      <c r="K17" s="343">
        <v>8</v>
      </c>
      <c r="L17" s="342" t="s">
        <v>1579</v>
      </c>
      <c r="M17" s="342" t="s">
        <v>1580</v>
      </c>
      <c r="N17" s="342">
        <v>8</v>
      </c>
      <c r="O17" s="342">
        <v>8</v>
      </c>
      <c r="P17" s="344">
        <v>1</v>
      </c>
    </row>
    <row r="18" spans="2:16" customFormat="1" ht="105">
      <c r="B18" s="345" t="s">
        <v>1581</v>
      </c>
      <c r="C18" s="346" t="s">
        <v>1582</v>
      </c>
      <c r="D18" s="346" t="s">
        <v>1583</v>
      </c>
      <c r="E18" s="346" t="s">
        <v>1584</v>
      </c>
      <c r="F18" s="347" t="s">
        <v>1568</v>
      </c>
      <c r="G18" s="347" t="s">
        <v>1585</v>
      </c>
      <c r="H18" s="346" t="s">
        <v>1586</v>
      </c>
      <c r="I18" s="348" t="s">
        <v>1587</v>
      </c>
      <c r="J18" s="349">
        <v>1</v>
      </c>
      <c r="K18" s="349">
        <v>1</v>
      </c>
      <c r="L18" s="346" t="s">
        <v>1588</v>
      </c>
      <c r="M18" s="346" t="s">
        <v>1589</v>
      </c>
      <c r="N18" s="346">
        <v>6</v>
      </c>
      <c r="O18" s="346">
        <v>6</v>
      </c>
      <c r="P18" s="350">
        <v>1</v>
      </c>
    </row>
    <row r="19" spans="2:16" customFormat="1" ht="125.45" customHeight="1">
      <c r="B19" s="341" t="s">
        <v>1590</v>
      </c>
      <c r="C19" s="342" t="s">
        <v>1591</v>
      </c>
      <c r="D19" s="342" t="s">
        <v>1592</v>
      </c>
      <c r="E19" s="342" t="s">
        <v>1593</v>
      </c>
      <c r="F19" s="343" t="s">
        <v>1568</v>
      </c>
      <c r="G19" s="343" t="s">
        <v>1585</v>
      </c>
      <c r="H19" s="342" t="s">
        <v>1594</v>
      </c>
      <c r="I19" s="331" t="s">
        <v>1595</v>
      </c>
      <c r="J19" s="351">
        <v>1</v>
      </c>
      <c r="K19" s="351">
        <v>1</v>
      </c>
      <c r="L19" s="342" t="s">
        <v>1596</v>
      </c>
      <c r="M19" s="342" t="s">
        <v>1597</v>
      </c>
      <c r="N19" s="342">
        <v>67</v>
      </c>
      <c r="O19" s="342">
        <v>67</v>
      </c>
      <c r="P19" s="344">
        <v>1</v>
      </c>
    </row>
    <row r="20" spans="2:16" customFormat="1" ht="105">
      <c r="B20" s="341" t="s">
        <v>1598</v>
      </c>
      <c r="C20" s="342" t="s">
        <v>1599</v>
      </c>
      <c r="D20" s="342" t="s">
        <v>1600</v>
      </c>
      <c r="E20" s="342" t="s">
        <v>1601</v>
      </c>
      <c r="F20" s="343" t="s">
        <v>1568</v>
      </c>
      <c r="G20" s="343" t="s">
        <v>1585</v>
      </c>
      <c r="H20" s="342" t="s">
        <v>1602</v>
      </c>
      <c r="I20" s="331" t="s">
        <v>1595</v>
      </c>
      <c r="J20" s="351">
        <v>1</v>
      </c>
      <c r="K20" s="351">
        <v>1</v>
      </c>
      <c r="L20" s="342" t="s">
        <v>1596</v>
      </c>
      <c r="M20" s="342" t="s">
        <v>1603</v>
      </c>
      <c r="N20" s="342">
        <v>6</v>
      </c>
      <c r="O20" s="342">
        <v>6</v>
      </c>
      <c r="P20" s="344">
        <v>1</v>
      </c>
    </row>
    <row r="21" spans="2:16" customFormat="1" ht="135">
      <c r="B21" s="345" t="s">
        <v>1604</v>
      </c>
      <c r="C21" s="346" t="s">
        <v>1605</v>
      </c>
      <c r="D21" s="346" t="s">
        <v>1606</v>
      </c>
      <c r="E21" s="346" t="s">
        <v>1607</v>
      </c>
      <c r="F21" s="347" t="s">
        <v>1568</v>
      </c>
      <c r="G21" s="347" t="s">
        <v>1585</v>
      </c>
      <c r="H21" s="346" t="s">
        <v>1608</v>
      </c>
      <c r="I21" s="348" t="s">
        <v>1587</v>
      </c>
      <c r="J21" s="349">
        <v>1</v>
      </c>
      <c r="K21" s="349">
        <v>1</v>
      </c>
      <c r="L21" s="346" t="s">
        <v>1596</v>
      </c>
      <c r="M21" s="346" t="s">
        <v>1609</v>
      </c>
      <c r="N21" s="346">
        <v>1723</v>
      </c>
      <c r="O21" s="346">
        <v>1723</v>
      </c>
      <c r="P21" s="350">
        <v>1</v>
      </c>
    </row>
    <row r="22" spans="2:16" customFormat="1" ht="105">
      <c r="B22" s="341" t="s">
        <v>1610</v>
      </c>
      <c r="C22" s="342" t="s">
        <v>1611</v>
      </c>
      <c r="D22" s="342" t="s">
        <v>1612</v>
      </c>
      <c r="E22" s="342" t="s">
        <v>1613</v>
      </c>
      <c r="F22" s="343" t="s">
        <v>1568</v>
      </c>
      <c r="G22" s="343" t="s">
        <v>1585</v>
      </c>
      <c r="H22" s="342" t="s">
        <v>1614</v>
      </c>
      <c r="I22" s="331" t="s">
        <v>1595</v>
      </c>
      <c r="J22" s="351">
        <v>1</v>
      </c>
      <c r="K22" s="351">
        <v>1</v>
      </c>
      <c r="L22" s="342" t="s">
        <v>1596</v>
      </c>
      <c r="M22" s="342" t="s">
        <v>1615</v>
      </c>
      <c r="N22" s="342">
        <v>1723</v>
      </c>
      <c r="O22" s="342">
        <v>1723</v>
      </c>
      <c r="P22" s="344">
        <v>1</v>
      </c>
    </row>
    <row r="23" spans="2:16" customFormat="1" ht="105">
      <c r="B23" s="341" t="s">
        <v>1616</v>
      </c>
      <c r="C23" s="342" t="s">
        <v>1617</v>
      </c>
      <c r="D23" s="342" t="s">
        <v>1618</v>
      </c>
      <c r="E23" s="342" t="s">
        <v>1619</v>
      </c>
      <c r="F23" s="343" t="s">
        <v>1568</v>
      </c>
      <c r="G23" s="343" t="s">
        <v>1585</v>
      </c>
      <c r="H23" s="342" t="s">
        <v>1620</v>
      </c>
      <c r="I23" s="331" t="s">
        <v>1595</v>
      </c>
      <c r="J23" s="351">
        <v>1</v>
      </c>
      <c r="K23" s="351">
        <v>1</v>
      </c>
      <c r="L23" s="342" t="s">
        <v>1596</v>
      </c>
      <c r="M23" s="342" t="s">
        <v>1621</v>
      </c>
      <c r="N23" s="342">
        <v>1608</v>
      </c>
      <c r="O23" s="342">
        <v>1608</v>
      </c>
      <c r="P23" s="344">
        <v>1</v>
      </c>
    </row>
    <row r="24" spans="2:16" customFormat="1" ht="150">
      <c r="B24" s="345" t="s">
        <v>1622</v>
      </c>
      <c r="C24" s="346" t="s">
        <v>1623</v>
      </c>
      <c r="D24" s="346" t="s">
        <v>1624</v>
      </c>
      <c r="E24" s="346" t="s">
        <v>1625</v>
      </c>
      <c r="F24" s="346" t="s">
        <v>1568</v>
      </c>
      <c r="G24" s="346" t="s">
        <v>1585</v>
      </c>
      <c r="H24" s="346" t="s">
        <v>1626</v>
      </c>
      <c r="I24" s="348" t="s">
        <v>1587</v>
      </c>
      <c r="J24" s="349">
        <v>1</v>
      </c>
      <c r="K24" s="349">
        <v>1</v>
      </c>
      <c r="L24" s="346" t="s">
        <v>1627</v>
      </c>
      <c r="M24" s="346" t="s">
        <v>1628</v>
      </c>
      <c r="N24" s="346">
        <v>105</v>
      </c>
      <c r="O24" s="346">
        <v>105</v>
      </c>
      <c r="P24" s="350">
        <v>1</v>
      </c>
    </row>
    <row r="25" spans="2:16" customFormat="1" ht="102" customHeight="1">
      <c r="B25" s="341" t="s">
        <v>1629</v>
      </c>
      <c r="C25" s="342" t="s">
        <v>1630</v>
      </c>
      <c r="D25" s="342" t="s">
        <v>1631</v>
      </c>
      <c r="E25" s="342" t="s">
        <v>1632</v>
      </c>
      <c r="F25" s="343" t="s">
        <v>1568</v>
      </c>
      <c r="G25" s="343" t="s">
        <v>1585</v>
      </c>
      <c r="H25" s="342" t="s">
        <v>1633</v>
      </c>
      <c r="I25" s="331" t="s">
        <v>1595</v>
      </c>
      <c r="J25" s="351">
        <v>1</v>
      </c>
      <c r="K25" s="351">
        <v>1</v>
      </c>
      <c r="L25" s="342" t="s">
        <v>1634</v>
      </c>
      <c r="M25" s="342" t="s">
        <v>1635</v>
      </c>
      <c r="N25" s="342">
        <v>83</v>
      </c>
      <c r="O25" s="342">
        <v>83</v>
      </c>
      <c r="P25" s="344">
        <v>1</v>
      </c>
    </row>
    <row r="26" spans="2:16" customFormat="1" ht="70.150000000000006" customHeight="1">
      <c r="B26" s="341" t="s">
        <v>1636</v>
      </c>
      <c r="C26" s="342" t="s">
        <v>1637</v>
      </c>
      <c r="D26" s="342" t="s">
        <v>1638</v>
      </c>
      <c r="E26" s="342" t="s">
        <v>1639</v>
      </c>
      <c r="F26" s="343" t="s">
        <v>1568</v>
      </c>
      <c r="G26" s="343" t="s">
        <v>1585</v>
      </c>
      <c r="H26" s="342" t="s">
        <v>1640</v>
      </c>
      <c r="I26" s="331" t="s">
        <v>1595</v>
      </c>
      <c r="J26" s="351">
        <v>1</v>
      </c>
      <c r="K26" s="351">
        <v>1</v>
      </c>
      <c r="L26" s="342" t="s">
        <v>1634</v>
      </c>
      <c r="M26" s="342" t="s">
        <v>1641</v>
      </c>
      <c r="N26" s="342">
        <v>74</v>
      </c>
      <c r="O26" s="342">
        <v>74</v>
      </c>
      <c r="P26" s="352">
        <v>1</v>
      </c>
    </row>
    <row r="27" spans="2:16" customFormat="1" ht="103.15" customHeight="1">
      <c r="B27" s="345" t="s">
        <v>1642</v>
      </c>
      <c r="C27" s="346" t="s">
        <v>1643</v>
      </c>
      <c r="D27" s="346" t="s">
        <v>1644</v>
      </c>
      <c r="E27" s="346" t="s">
        <v>1645</v>
      </c>
      <c r="F27" s="347" t="s">
        <v>1568</v>
      </c>
      <c r="G27" s="347" t="s">
        <v>1585</v>
      </c>
      <c r="H27" s="346" t="s">
        <v>1646</v>
      </c>
      <c r="I27" s="348" t="s">
        <v>1587</v>
      </c>
      <c r="J27" s="353">
        <v>1</v>
      </c>
      <c r="K27" s="353">
        <v>1</v>
      </c>
      <c r="L27" s="346" t="s">
        <v>1647</v>
      </c>
      <c r="M27" s="346" t="s">
        <v>1648</v>
      </c>
      <c r="N27" s="346">
        <v>67</v>
      </c>
      <c r="O27" s="346">
        <v>67</v>
      </c>
      <c r="P27" s="350">
        <v>1</v>
      </c>
    </row>
    <row r="28" spans="2:16" customFormat="1" ht="105">
      <c r="B28" s="341" t="s">
        <v>1649</v>
      </c>
      <c r="C28" s="342" t="s">
        <v>1650</v>
      </c>
      <c r="D28" s="342" t="s">
        <v>1651</v>
      </c>
      <c r="E28" s="342" t="s">
        <v>1652</v>
      </c>
      <c r="F28" s="343" t="s">
        <v>1568</v>
      </c>
      <c r="G28" s="343" t="s">
        <v>1585</v>
      </c>
      <c r="H28" s="342" t="s">
        <v>1653</v>
      </c>
      <c r="I28" s="331" t="s">
        <v>1595</v>
      </c>
      <c r="J28" s="354">
        <v>1</v>
      </c>
      <c r="K28" s="354">
        <v>1</v>
      </c>
      <c r="L28" s="342" t="s">
        <v>1647</v>
      </c>
      <c r="M28" s="342" t="s">
        <v>1654</v>
      </c>
      <c r="N28" s="342">
        <v>24</v>
      </c>
      <c r="O28" s="342">
        <v>24</v>
      </c>
      <c r="P28" s="344">
        <v>1</v>
      </c>
    </row>
    <row r="29" spans="2:16" customFormat="1" ht="99" customHeight="1">
      <c r="B29" s="341" t="s">
        <v>1655</v>
      </c>
      <c r="C29" s="342" t="s">
        <v>1656</v>
      </c>
      <c r="D29" s="342" t="s">
        <v>1657</v>
      </c>
      <c r="E29" s="342" t="s">
        <v>1658</v>
      </c>
      <c r="F29" s="343" t="s">
        <v>1568</v>
      </c>
      <c r="G29" s="343" t="s">
        <v>1585</v>
      </c>
      <c r="H29" s="342" t="s">
        <v>1659</v>
      </c>
      <c r="I29" s="331" t="s">
        <v>1595</v>
      </c>
      <c r="J29" s="354">
        <v>1</v>
      </c>
      <c r="K29" s="354">
        <v>1</v>
      </c>
      <c r="L29" s="342" t="s">
        <v>1647</v>
      </c>
      <c r="M29" s="342" t="s">
        <v>1660</v>
      </c>
      <c r="N29" s="342">
        <v>72</v>
      </c>
      <c r="O29" s="342">
        <v>72</v>
      </c>
      <c r="P29" s="344">
        <v>1</v>
      </c>
    </row>
    <row r="30" spans="2:16" customFormat="1" ht="108.75" customHeight="1">
      <c r="B30" s="341" t="s">
        <v>1661</v>
      </c>
      <c r="C30" s="342" t="s">
        <v>1662</v>
      </c>
      <c r="D30" s="342" t="s">
        <v>1663</v>
      </c>
      <c r="E30" s="342" t="s">
        <v>1664</v>
      </c>
      <c r="F30" s="343" t="s">
        <v>1568</v>
      </c>
      <c r="G30" s="343" t="s">
        <v>1585</v>
      </c>
      <c r="H30" s="342" t="s">
        <v>1665</v>
      </c>
      <c r="I30" s="331" t="s">
        <v>1595</v>
      </c>
      <c r="J30" s="355" t="s">
        <v>1666</v>
      </c>
      <c r="K30" s="343">
        <v>2</v>
      </c>
      <c r="L30" s="342" t="s">
        <v>1667</v>
      </c>
      <c r="M30" s="342" t="s">
        <v>1668</v>
      </c>
      <c r="N30" s="342">
        <v>0</v>
      </c>
      <c r="O30" s="342">
        <v>1</v>
      </c>
      <c r="P30" s="344">
        <v>0</v>
      </c>
    </row>
    <row r="31" spans="2:16" customFormat="1" ht="98.45" customHeight="1">
      <c r="B31" s="345" t="s">
        <v>1669</v>
      </c>
      <c r="C31" s="346" t="s">
        <v>1670</v>
      </c>
      <c r="D31" s="346" t="s">
        <v>1671</v>
      </c>
      <c r="E31" s="346" t="s">
        <v>1672</v>
      </c>
      <c r="F31" s="347" t="s">
        <v>1568</v>
      </c>
      <c r="G31" s="347" t="s">
        <v>1585</v>
      </c>
      <c r="H31" s="346" t="s">
        <v>1673</v>
      </c>
      <c r="I31" s="348" t="s">
        <v>1587</v>
      </c>
      <c r="J31" s="349">
        <v>1</v>
      </c>
      <c r="K31" s="349">
        <v>1</v>
      </c>
      <c r="L31" s="346" t="s">
        <v>1674</v>
      </c>
      <c r="M31" s="346" t="s">
        <v>1675</v>
      </c>
      <c r="N31" s="346">
        <v>22</v>
      </c>
      <c r="O31" s="346">
        <v>24</v>
      </c>
      <c r="P31" s="350">
        <v>0.91666666666666663</v>
      </c>
    </row>
    <row r="32" spans="2:16" customFormat="1" ht="107.45" customHeight="1">
      <c r="B32" s="356" t="s">
        <v>1676</v>
      </c>
      <c r="C32" s="342" t="s">
        <v>1677</v>
      </c>
      <c r="D32" s="342" t="s">
        <v>1678</v>
      </c>
      <c r="E32" s="342" t="s">
        <v>1679</v>
      </c>
      <c r="F32" s="343" t="s">
        <v>1568</v>
      </c>
      <c r="G32" s="343" t="s">
        <v>1585</v>
      </c>
      <c r="H32" s="342" t="s">
        <v>1680</v>
      </c>
      <c r="I32" s="331" t="s">
        <v>1595</v>
      </c>
      <c r="J32" s="357">
        <v>1</v>
      </c>
      <c r="K32" s="351">
        <v>1</v>
      </c>
      <c r="L32" s="342" t="s">
        <v>1588</v>
      </c>
      <c r="M32" s="342" t="s">
        <v>1681</v>
      </c>
      <c r="N32" s="342">
        <v>2</v>
      </c>
      <c r="O32" s="342">
        <v>2</v>
      </c>
      <c r="P32" s="344">
        <v>1</v>
      </c>
    </row>
    <row r="33" spans="2:16" customFormat="1" ht="124.15" customHeight="1">
      <c r="B33" s="356" t="s">
        <v>1682</v>
      </c>
      <c r="C33" s="342" t="s">
        <v>1683</v>
      </c>
      <c r="D33" s="342" t="s">
        <v>1684</v>
      </c>
      <c r="E33" s="342" t="s">
        <v>1685</v>
      </c>
      <c r="F33" s="343" t="s">
        <v>1568</v>
      </c>
      <c r="G33" s="343" t="s">
        <v>1585</v>
      </c>
      <c r="H33" s="342" t="s">
        <v>1686</v>
      </c>
      <c r="I33" s="331" t="s">
        <v>1595</v>
      </c>
      <c r="J33" s="357">
        <v>1</v>
      </c>
      <c r="K33" s="351">
        <v>1</v>
      </c>
      <c r="L33" s="342" t="s">
        <v>1674</v>
      </c>
      <c r="M33" s="342" t="s">
        <v>1687</v>
      </c>
      <c r="N33" s="342">
        <v>11</v>
      </c>
      <c r="O33" s="342">
        <v>12</v>
      </c>
      <c r="P33" s="344">
        <v>0.91666666666666663</v>
      </c>
    </row>
    <row r="34" spans="2:16" customFormat="1" ht="135">
      <c r="B34" s="345" t="s">
        <v>1688</v>
      </c>
      <c r="C34" s="346" t="s">
        <v>1689</v>
      </c>
      <c r="D34" s="346" t="s">
        <v>1690</v>
      </c>
      <c r="E34" s="346" t="s">
        <v>1691</v>
      </c>
      <c r="F34" s="347" t="s">
        <v>1568</v>
      </c>
      <c r="G34" s="347" t="s">
        <v>1585</v>
      </c>
      <c r="H34" s="346" t="s">
        <v>1692</v>
      </c>
      <c r="I34" s="348" t="s">
        <v>1587</v>
      </c>
      <c r="J34" s="353">
        <v>1</v>
      </c>
      <c r="K34" s="353">
        <v>1</v>
      </c>
      <c r="L34" s="358" t="s">
        <v>1634</v>
      </c>
      <c r="M34" s="346" t="s">
        <v>1693</v>
      </c>
      <c r="N34" s="346">
        <v>8</v>
      </c>
      <c r="O34" s="346">
        <v>8</v>
      </c>
      <c r="P34" s="350">
        <v>1</v>
      </c>
    </row>
    <row r="35" spans="2:16" customFormat="1" ht="112.9" customHeight="1">
      <c r="B35" s="341" t="s">
        <v>1694</v>
      </c>
      <c r="C35" s="342" t="s">
        <v>1695</v>
      </c>
      <c r="D35" s="342" t="s">
        <v>1696</v>
      </c>
      <c r="E35" s="342" t="s">
        <v>1697</v>
      </c>
      <c r="F35" s="343" t="s">
        <v>1568</v>
      </c>
      <c r="G35" s="343" t="s">
        <v>1585</v>
      </c>
      <c r="H35" s="342" t="s">
        <v>1698</v>
      </c>
      <c r="I35" s="331" t="s">
        <v>1595</v>
      </c>
      <c r="J35" s="351">
        <v>1</v>
      </c>
      <c r="K35" s="351">
        <v>1</v>
      </c>
      <c r="L35" s="342" t="s">
        <v>1699</v>
      </c>
      <c r="M35" s="342" t="s">
        <v>1700</v>
      </c>
      <c r="N35" s="342">
        <v>8</v>
      </c>
      <c r="O35" s="342">
        <v>8</v>
      </c>
      <c r="P35" s="344">
        <v>1</v>
      </c>
    </row>
    <row r="36" spans="2:16" customFormat="1" ht="81" customHeight="1">
      <c r="B36" s="341" t="s">
        <v>1701</v>
      </c>
      <c r="C36" s="342" t="s">
        <v>1702</v>
      </c>
      <c r="D36" s="342" t="s">
        <v>1703</v>
      </c>
      <c r="E36" s="342" t="s">
        <v>1704</v>
      </c>
      <c r="F36" s="343" t="s">
        <v>1568</v>
      </c>
      <c r="G36" s="343" t="s">
        <v>1585</v>
      </c>
      <c r="H36" s="342" t="s">
        <v>1705</v>
      </c>
      <c r="I36" s="331" t="s">
        <v>1595</v>
      </c>
      <c r="J36" s="351">
        <v>1</v>
      </c>
      <c r="K36" s="351">
        <v>1</v>
      </c>
      <c r="L36" s="342" t="s">
        <v>1699</v>
      </c>
      <c r="M36" s="342" t="s">
        <v>1706</v>
      </c>
      <c r="N36" s="342">
        <v>8</v>
      </c>
      <c r="O36" s="342">
        <v>8</v>
      </c>
      <c r="P36" s="344">
        <v>1</v>
      </c>
    </row>
    <row r="37" spans="2:16" customFormat="1" ht="162.6" customHeight="1">
      <c r="B37" s="341" t="s">
        <v>1707</v>
      </c>
      <c r="C37" s="342" t="s">
        <v>1708</v>
      </c>
      <c r="D37" s="342" t="s">
        <v>1709</v>
      </c>
      <c r="E37" s="342" t="s">
        <v>1710</v>
      </c>
      <c r="F37" s="343" t="s">
        <v>1568</v>
      </c>
      <c r="G37" s="343" t="s">
        <v>1585</v>
      </c>
      <c r="H37" s="342" t="s">
        <v>1711</v>
      </c>
      <c r="I37" s="331" t="s">
        <v>1595</v>
      </c>
      <c r="J37" s="351">
        <v>1</v>
      </c>
      <c r="K37" s="351">
        <v>1</v>
      </c>
      <c r="L37" s="342" t="s">
        <v>1699</v>
      </c>
      <c r="M37" s="342" t="s">
        <v>1712</v>
      </c>
      <c r="N37" s="342">
        <v>1</v>
      </c>
      <c r="O37" s="342">
        <v>1</v>
      </c>
      <c r="P37" s="344">
        <v>1</v>
      </c>
    </row>
    <row r="38" spans="2:16" customFormat="1" ht="144" customHeight="1">
      <c r="B38" s="345" t="s">
        <v>1713</v>
      </c>
      <c r="C38" s="346" t="s">
        <v>1714</v>
      </c>
      <c r="D38" s="346" t="s">
        <v>1715</v>
      </c>
      <c r="E38" s="346" t="s">
        <v>1716</v>
      </c>
      <c r="F38" s="347" t="s">
        <v>1568</v>
      </c>
      <c r="G38" s="347" t="s">
        <v>1585</v>
      </c>
      <c r="H38" s="346" t="s">
        <v>1717</v>
      </c>
      <c r="I38" s="348" t="s">
        <v>1587</v>
      </c>
      <c r="J38" s="347" t="s">
        <v>1666</v>
      </c>
      <c r="K38" s="349">
        <v>1</v>
      </c>
      <c r="L38" s="346" t="s">
        <v>1718</v>
      </c>
      <c r="M38" s="346" t="s">
        <v>1719</v>
      </c>
      <c r="N38" s="346">
        <v>2</v>
      </c>
      <c r="O38" s="346">
        <v>2</v>
      </c>
      <c r="P38" s="350">
        <v>1</v>
      </c>
    </row>
    <row r="39" spans="2:16" customFormat="1" ht="114.6" customHeight="1">
      <c r="B39" s="341" t="s">
        <v>1720</v>
      </c>
      <c r="C39" s="342" t="s">
        <v>1721</v>
      </c>
      <c r="D39" s="342" t="s">
        <v>1722</v>
      </c>
      <c r="E39" s="342" t="s">
        <v>1723</v>
      </c>
      <c r="F39" s="343" t="s">
        <v>1568</v>
      </c>
      <c r="G39" s="343" t="s">
        <v>1585</v>
      </c>
      <c r="H39" s="342" t="s">
        <v>1724</v>
      </c>
      <c r="I39" s="331" t="s">
        <v>1595</v>
      </c>
      <c r="J39" s="343" t="s">
        <v>1666</v>
      </c>
      <c r="K39" s="351">
        <v>1</v>
      </c>
      <c r="L39" s="342" t="s">
        <v>1718</v>
      </c>
      <c r="M39" s="342" t="s">
        <v>1725</v>
      </c>
      <c r="N39" s="342">
        <v>100</v>
      </c>
      <c r="O39" s="342">
        <v>100</v>
      </c>
      <c r="P39" s="344">
        <v>1</v>
      </c>
    </row>
    <row r="40" spans="2:16" customFormat="1" ht="90">
      <c r="B40" s="341" t="s">
        <v>1726</v>
      </c>
      <c r="C40" s="342" t="s">
        <v>1727</v>
      </c>
      <c r="D40" s="342" t="s">
        <v>1728</v>
      </c>
      <c r="E40" s="342" t="s">
        <v>1729</v>
      </c>
      <c r="F40" s="343" t="s">
        <v>1568</v>
      </c>
      <c r="G40" s="343" t="s">
        <v>1585</v>
      </c>
      <c r="H40" s="342" t="s">
        <v>1730</v>
      </c>
      <c r="I40" s="331" t="s">
        <v>1595</v>
      </c>
      <c r="J40" s="343" t="s">
        <v>1666</v>
      </c>
      <c r="K40" s="351">
        <v>1</v>
      </c>
      <c r="L40" s="342" t="s">
        <v>1718</v>
      </c>
      <c r="M40" s="342" t="s">
        <v>1731</v>
      </c>
      <c r="N40" s="342">
        <v>100</v>
      </c>
      <c r="O40" s="342">
        <v>100</v>
      </c>
      <c r="P40" s="344">
        <v>1</v>
      </c>
    </row>
    <row r="41" spans="2:16" customFormat="1" ht="117" customHeight="1">
      <c r="B41" s="341" t="s">
        <v>1732</v>
      </c>
      <c r="C41" s="342" t="s">
        <v>1733</v>
      </c>
      <c r="D41" s="342" t="s">
        <v>1734</v>
      </c>
      <c r="E41" s="342" t="s">
        <v>1735</v>
      </c>
      <c r="F41" s="343" t="s">
        <v>1568</v>
      </c>
      <c r="G41" s="343" t="s">
        <v>1585</v>
      </c>
      <c r="H41" s="342" t="s">
        <v>1736</v>
      </c>
      <c r="I41" s="331" t="s">
        <v>1595</v>
      </c>
      <c r="J41" s="343" t="s">
        <v>1666</v>
      </c>
      <c r="K41" s="351">
        <v>1</v>
      </c>
      <c r="L41" s="342" t="s">
        <v>1737</v>
      </c>
      <c r="M41" s="342" t="s">
        <v>1738</v>
      </c>
      <c r="N41" s="342">
        <v>2</v>
      </c>
      <c r="O41" s="342">
        <v>2</v>
      </c>
      <c r="P41" s="344">
        <v>1</v>
      </c>
    </row>
    <row r="42" spans="2:16" ht="15.75" customHeight="1">
      <c r="B42" s="215"/>
      <c r="I42" s="337"/>
    </row>
    <row r="43" spans="2:16" ht="15.75" customHeight="1">
      <c r="B43" s="215"/>
      <c r="I43" s="337"/>
    </row>
    <row r="44" spans="2:16" ht="15.75" customHeight="1">
      <c r="B44" s="215"/>
      <c r="I44" s="337"/>
    </row>
    <row r="45" spans="2:16" ht="25.15" customHeight="1">
      <c r="B45" s="915" t="s">
        <v>1541</v>
      </c>
      <c r="C45" s="915"/>
      <c r="D45" s="338" t="s">
        <v>1739</v>
      </c>
      <c r="G45" s="915" t="s">
        <v>1543</v>
      </c>
      <c r="H45" s="915"/>
      <c r="I45" s="916" t="s">
        <v>1544</v>
      </c>
      <c r="J45" s="916"/>
      <c r="K45" s="916"/>
      <c r="L45" s="916"/>
    </row>
    <row r="46" spans="2:16" ht="15.6" customHeight="1">
      <c r="B46" s="215"/>
      <c r="I46" s="337"/>
    </row>
    <row r="47" spans="2:16" ht="31.15" customHeight="1">
      <c r="B47" s="915" t="s">
        <v>1545</v>
      </c>
      <c r="C47" s="915"/>
      <c r="D47" s="919" t="s">
        <v>1740</v>
      </c>
      <c r="E47" s="920"/>
      <c r="G47" s="915" t="s">
        <v>1547</v>
      </c>
      <c r="H47" s="915"/>
      <c r="I47" s="916" t="s">
        <v>1741</v>
      </c>
      <c r="J47" s="916"/>
      <c r="K47" s="916"/>
      <c r="L47" s="916"/>
    </row>
    <row r="48" spans="2:16" ht="15.6" customHeight="1">
      <c r="B48" s="215"/>
      <c r="I48" s="337"/>
    </row>
    <row r="49" spans="2:16" s="339" customFormat="1" ht="40.9" customHeight="1">
      <c r="B49" s="340" t="s">
        <v>1549</v>
      </c>
      <c r="C49" s="340" t="s">
        <v>1550</v>
      </c>
      <c r="D49" s="340" t="s">
        <v>1551</v>
      </c>
      <c r="E49" s="340" t="s">
        <v>1552</v>
      </c>
      <c r="F49" s="340" t="s">
        <v>1553</v>
      </c>
      <c r="G49" s="340" t="s">
        <v>1554</v>
      </c>
      <c r="H49" s="340" t="s">
        <v>1555</v>
      </c>
      <c r="I49" s="340" t="s">
        <v>1556</v>
      </c>
      <c r="J49" s="340" t="s">
        <v>1557</v>
      </c>
      <c r="K49" s="340" t="s">
        <v>1558</v>
      </c>
      <c r="L49" s="340" t="s">
        <v>1559</v>
      </c>
      <c r="M49" s="340" t="s">
        <v>1560</v>
      </c>
      <c r="N49" s="340" t="s">
        <v>1561</v>
      </c>
      <c r="O49" s="340" t="s">
        <v>1562</v>
      </c>
      <c r="P49" s="340" t="s">
        <v>1563</v>
      </c>
    </row>
    <row r="50" spans="2:16" customFormat="1" ht="148.9" customHeight="1">
      <c r="B50" s="341" t="s">
        <v>1564</v>
      </c>
      <c r="C50" s="342" t="s">
        <v>1742</v>
      </c>
      <c r="D50" s="342" t="s">
        <v>1743</v>
      </c>
      <c r="E50" s="342" t="s">
        <v>1744</v>
      </c>
      <c r="F50" s="343" t="s">
        <v>1568</v>
      </c>
      <c r="G50" s="343" t="s">
        <v>1569</v>
      </c>
      <c r="H50" s="342" t="s">
        <v>1745</v>
      </c>
      <c r="I50" s="331" t="s">
        <v>1746</v>
      </c>
      <c r="J50" s="359">
        <v>0.4753</v>
      </c>
      <c r="K50" s="359">
        <v>0.5</v>
      </c>
      <c r="L50" s="342" t="s">
        <v>1747</v>
      </c>
      <c r="M50" s="342" t="s">
        <v>1748</v>
      </c>
      <c r="N50" s="360">
        <v>2949221</v>
      </c>
      <c r="O50" s="360">
        <v>3102400.5</v>
      </c>
      <c r="P50" s="352">
        <v>0.95062549145411757</v>
      </c>
    </row>
    <row r="51" spans="2:16" customFormat="1" ht="94.15" customHeight="1">
      <c r="B51" s="341" t="s">
        <v>1574</v>
      </c>
      <c r="C51" s="342" t="s">
        <v>1749</v>
      </c>
      <c r="D51" s="342" t="s">
        <v>1750</v>
      </c>
      <c r="E51" s="342" t="s">
        <v>1751</v>
      </c>
      <c r="F51" s="343" t="s">
        <v>1568</v>
      </c>
      <c r="G51" s="343" t="s">
        <v>1569</v>
      </c>
      <c r="H51" s="342" t="s">
        <v>1752</v>
      </c>
      <c r="I51" s="331" t="s">
        <v>1753</v>
      </c>
      <c r="J51" s="359">
        <v>0.69850000000000001</v>
      </c>
      <c r="K51" s="359">
        <v>0.7</v>
      </c>
      <c r="L51" s="342" t="s">
        <v>1754</v>
      </c>
      <c r="M51" s="342" t="s">
        <v>1755</v>
      </c>
      <c r="N51" s="342">
        <v>70</v>
      </c>
      <c r="O51" s="342">
        <v>70</v>
      </c>
      <c r="P51" s="344">
        <v>1</v>
      </c>
    </row>
    <row r="52" spans="2:16" customFormat="1" ht="150" customHeight="1">
      <c r="B52" s="345" t="s">
        <v>1581</v>
      </c>
      <c r="C52" s="346" t="s">
        <v>1756</v>
      </c>
      <c r="D52" s="346" t="s">
        <v>1757</v>
      </c>
      <c r="E52" s="346" t="s">
        <v>1758</v>
      </c>
      <c r="F52" s="347" t="s">
        <v>1568</v>
      </c>
      <c r="G52" s="347" t="s">
        <v>1585</v>
      </c>
      <c r="H52" s="346" t="s">
        <v>1759</v>
      </c>
      <c r="I52" s="348" t="s">
        <v>1587</v>
      </c>
      <c r="J52" s="345" t="s">
        <v>1666</v>
      </c>
      <c r="K52" s="349">
        <v>1</v>
      </c>
      <c r="L52" s="346" t="s">
        <v>1588</v>
      </c>
      <c r="M52" s="346" t="s">
        <v>1760</v>
      </c>
      <c r="N52" s="346">
        <v>10</v>
      </c>
      <c r="O52" s="346">
        <v>10</v>
      </c>
      <c r="P52" s="350">
        <v>1</v>
      </c>
    </row>
    <row r="53" spans="2:16" customFormat="1" ht="235.9" customHeight="1">
      <c r="B53" s="341" t="s">
        <v>1590</v>
      </c>
      <c r="C53" s="342" t="s">
        <v>1761</v>
      </c>
      <c r="D53" s="342" t="s">
        <v>1762</v>
      </c>
      <c r="E53" s="342" t="s">
        <v>1763</v>
      </c>
      <c r="F53" s="343" t="s">
        <v>1568</v>
      </c>
      <c r="G53" s="343" t="s">
        <v>1585</v>
      </c>
      <c r="H53" s="342" t="s">
        <v>1764</v>
      </c>
      <c r="I53" s="331" t="s">
        <v>1595</v>
      </c>
      <c r="J53" s="341" t="s">
        <v>1666</v>
      </c>
      <c r="K53" s="343">
        <v>10</v>
      </c>
      <c r="L53" s="342" t="s">
        <v>1634</v>
      </c>
      <c r="M53" s="342" t="s">
        <v>1765</v>
      </c>
      <c r="N53" s="342">
        <v>10</v>
      </c>
      <c r="O53" s="342">
        <v>10</v>
      </c>
      <c r="P53" s="344">
        <v>1</v>
      </c>
    </row>
    <row r="54" spans="2:16" customFormat="1" ht="102" customHeight="1">
      <c r="B54" s="341" t="s">
        <v>1598</v>
      </c>
      <c r="C54" s="342" t="s">
        <v>1766</v>
      </c>
      <c r="D54" s="342" t="s">
        <v>1767</v>
      </c>
      <c r="E54" s="342" t="s">
        <v>1768</v>
      </c>
      <c r="F54" s="343" t="s">
        <v>1568</v>
      </c>
      <c r="G54" s="343" t="s">
        <v>1585</v>
      </c>
      <c r="H54" s="342" t="s">
        <v>1769</v>
      </c>
      <c r="I54" s="331" t="s">
        <v>1595</v>
      </c>
      <c r="J54" s="351">
        <v>1</v>
      </c>
      <c r="K54" s="351">
        <v>1</v>
      </c>
      <c r="L54" s="342" t="s">
        <v>1770</v>
      </c>
      <c r="M54" s="342" t="s">
        <v>1771</v>
      </c>
      <c r="N54" s="342">
        <v>6</v>
      </c>
      <c r="O54" s="342">
        <v>6</v>
      </c>
      <c r="P54" s="344">
        <v>1</v>
      </c>
    </row>
    <row r="55" spans="2:16" customFormat="1" ht="84.6" customHeight="1">
      <c r="B55" s="345" t="s">
        <v>1604</v>
      </c>
      <c r="C55" s="346" t="s">
        <v>1772</v>
      </c>
      <c r="D55" s="346" t="s">
        <v>1773</v>
      </c>
      <c r="E55" s="346" t="s">
        <v>1774</v>
      </c>
      <c r="F55" s="347" t="s">
        <v>1568</v>
      </c>
      <c r="G55" s="347" t="s">
        <v>1585</v>
      </c>
      <c r="H55" s="346" t="s">
        <v>1775</v>
      </c>
      <c r="I55" s="348" t="s">
        <v>1587</v>
      </c>
      <c r="J55" s="345" t="s">
        <v>1666</v>
      </c>
      <c r="K55" s="349">
        <v>1</v>
      </c>
      <c r="L55" s="346" t="s">
        <v>1776</v>
      </c>
      <c r="M55" s="346" t="s">
        <v>1777</v>
      </c>
      <c r="N55" s="346">
        <v>3</v>
      </c>
      <c r="O55" s="346">
        <v>3</v>
      </c>
      <c r="P55" s="350">
        <v>1</v>
      </c>
    </row>
    <row r="56" spans="2:16" customFormat="1" ht="95.45" customHeight="1">
      <c r="B56" s="341" t="s">
        <v>1610</v>
      </c>
      <c r="C56" s="342" t="s">
        <v>1778</v>
      </c>
      <c r="D56" s="342" t="s">
        <v>1779</v>
      </c>
      <c r="E56" s="342" t="s">
        <v>1780</v>
      </c>
      <c r="F56" s="343" t="s">
        <v>1568</v>
      </c>
      <c r="G56" s="343" t="s">
        <v>1585</v>
      </c>
      <c r="H56" s="342" t="s">
        <v>1781</v>
      </c>
      <c r="I56" s="331" t="s">
        <v>1595</v>
      </c>
      <c r="J56" s="341" t="s">
        <v>1666</v>
      </c>
      <c r="K56" s="343">
        <v>5</v>
      </c>
      <c r="L56" s="342" t="s">
        <v>1782</v>
      </c>
      <c r="M56" s="342" t="s">
        <v>1783</v>
      </c>
      <c r="N56" s="342">
        <v>5</v>
      </c>
      <c r="O56" s="342">
        <v>5</v>
      </c>
      <c r="P56" s="344">
        <v>1</v>
      </c>
    </row>
    <row r="57" spans="2:16" customFormat="1" ht="96.6" customHeight="1">
      <c r="B57" s="341" t="s">
        <v>1616</v>
      </c>
      <c r="C57" s="342" t="s">
        <v>1784</v>
      </c>
      <c r="D57" s="342" t="s">
        <v>1785</v>
      </c>
      <c r="E57" s="342" t="s">
        <v>1786</v>
      </c>
      <c r="F57" s="343" t="s">
        <v>1568</v>
      </c>
      <c r="G57" s="343" t="s">
        <v>1585</v>
      </c>
      <c r="H57" s="342" t="s">
        <v>1787</v>
      </c>
      <c r="I57" s="331" t="s">
        <v>1595</v>
      </c>
      <c r="J57" s="341" t="s">
        <v>1666</v>
      </c>
      <c r="K57" s="343">
        <v>1</v>
      </c>
      <c r="L57" s="342" t="s">
        <v>1782</v>
      </c>
      <c r="M57" s="342" t="s">
        <v>1788</v>
      </c>
      <c r="N57" s="342">
        <v>1</v>
      </c>
      <c r="O57" s="342">
        <v>1</v>
      </c>
      <c r="P57" s="344">
        <v>1</v>
      </c>
    </row>
    <row r="58" spans="2:16" customFormat="1" ht="127.15" customHeight="1">
      <c r="B58" s="341" t="s">
        <v>1789</v>
      </c>
      <c r="C58" s="342" t="s">
        <v>1790</v>
      </c>
      <c r="D58" s="342" t="s">
        <v>1791</v>
      </c>
      <c r="E58" s="342" t="s">
        <v>1792</v>
      </c>
      <c r="F58" s="343" t="s">
        <v>1568</v>
      </c>
      <c r="G58" s="343" t="s">
        <v>1585</v>
      </c>
      <c r="H58" s="342" t="s">
        <v>1793</v>
      </c>
      <c r="I58" s="331" t="s">
        <v>1595</v>
      </c>
      <c r="J58" s="341" t="s">
        <v>1666</v>
      </c>
      <c r="K58" s="351">
        <v>1</v>
      </c>
      <c r="L58" s="342" t="s">
        <v>1782</v>
      </c>
      <c r="M58" s="342" t="s">
        <v>1794</v>
      </c>
      <c r="N58" s="342">
        <v>3</v>
      </c>
      <c r="O58" s="342">
        <v>3</v>
      </c>
      <c r="P58" s="344">
        <v>1</v>
      </c>
    </row>
    <row r="59" spans="2:16" customFormat="1" ht="116.25" customHeight="1">
      <c r="B59" s="345" t="s">
        <v>1622</v>
      </c>
      <c r="C59" s="346" t="s">
        <v>1795</v>
      </c>
      <c r="D59" s="346" t="s">
        <v>1796</v>
      </c>
      <c r="E59" s="346" t="s">
        <v>1797</v>
      </c>
      <c r="F59" s="347" t="s">
        <v>1568</v>
      </c>
      <c r="G59" s="347" t="s">
        <v>1585</v>
      </c>
      <c r="H59" s="346" t="s">
        <v>1798</v>
      </c>
      <c r="I59" s="348" t="s">
        <v>1587</v>
      </c>
      <c r="J59" s="349">
        <v>1</v>
      </c>
      <c r="K59" s="349">
        <v>1</v>
      </c>
      <c r="L59" s="346" t="s">
        <v>1799</v>
      </c>
      <c r="M59" s="346" t="s">
        <v>1800</v>
      </c>
      <c r="N59" s="346">
        <v>7</v>
      </c>
      <c r="O59" s="346">
        <v>7</v>
      </c>
      <c r="P59" s="350">
        <v>1</v>
      </c>
    </row>
    <row r="60" spans="2:16" customFormat="1" ht="57.6" customHeight="1">
      <c r="B60" s="341" t="s">
        <v>1629</v>
      </c>
      <c r="C60" s="342" t="s">
        <v>1801</v>
      </c>
      <c r="D60" s="342" t="s">
        <v>1802</v>
      </c>
      <c r="E60" s="342" t="s">
        <v>1803</v>
      </c>
      <c r="F60" s="343" t="s">
        <v>1568</v>
      </c>
      <c r="G60" s="343" t="s">
        <v>1585</v>
      </c>
      <c r="H60" s="342" t="s">
        <v>1804</v>
      </c>
      <c r="I60" s="331" t="s">
        <v>1595</v>
      </c>
      <c r="J60" s="343">
        <v>2</v>
      </c>
      <c r="K60" s="343">
        <v>2</v>
      </c>
      <c r="L60" s="342" t="s">
        <v>1805</v>
      </c>
      <c r="M60" s="342" t="s">
        <v>1806</v>
      </c>
      <c r="N60" s="342">
        <v>1</v>
      </c>
      <c r="O60" s="342">
        <v>2</v>
      </c>
      <c r="P60" s="344">
        <v>0.5</v>
      </c>
    </row>
    <row r="61" spans="2:16" customFormat="1" ht="105">
      <c r="B61" s="341" t="s">
        <v>1636</v>
      </c>
      <c r="C61" s="342" t="s">
        <v>1807</v>
      </c>
      <c r="D61" s="342" t="s">
        <v>1808</v>
      </c>
      <c r="E61" s="342" t="s">
        <v>1809</v>
      </c>
      <c r="F61" s="343" t="s">
        <v>1568</v>
      </c>
      <c r="G61" s="343" t="s">
        <v>1585</v>
      </c>
      <c r="H61" s="342" t="s">
        <v>1810</v>
      </c>
      <c r="I61" s="331" t="s">
        <v>1595</v>
      </c>
      <c r="J61" s="341" t="s">
        <v>1666</v>
      </c>
      <c r="K61" s="343">
        <v>5</v>
      </c>
      <c r="L61" s="342" t="s">
        <v>1811</v>
      </c>
      <c r="M61" s="342" t="s">
        <v>1812</v>
      </c>
      <c r="N61" s="342">
        <v>5</v>
      </c>
      <c r="O61" s="342">
        <v>5</v>
      </c>
      <c r="P61" s="344">
        <v>1</v>
      </c>
    </row>
    <row r="62" spans="2:16" customFormat="1" ht="61.15" customHeight="1">
      <c r="B62" s="341" t="s">
        <v>1813</v>
      </c>
      <c r="C62" s="342" t="s">
        <v>1814</v>
      </c>
      <c r="D62" s="342" t="s">
        <v>1815</v>
      </c>
      <c r="E62" s="342" t="s">
        <v>1816</v>
      </c>
      <c r="F62" s="343" t="s">
        <v>1568</v>
      </c>
      <c r="G62" s="343" t="s">
        <v>1585</v>
      </c>
      <c r="H62" s="342" t="s">
        <v>1817</v>
      </c>
      <c r="I62" s="331" t="s">
        <v>1595</v>
      </c>
      <c r="J62" s="361">
        <v>1</v>
      </c>
      <c r="K62" s="361">
        <v>1</v>
      </c>
      <c r="L62" s="342" t="s">
        <v>1818</v>
      </c>
      <c r="M62" s="342" t="s">
        <v>1819</v>
      </c>
      <c r="N62" s="342">
        <v>412</v>
      </c>
      <c r="O62" s="342">
        <v>412</v>
      </c>
      <c r="P62" s="344">
        <v>1</v>
      </c>
    </row>
    <row r="63" spans="2:16" customFormat="1" ht="103.15" customHeight="1">
      <c r="B63" s="345" t="s">
        <v>1642</v>
      </c>
      <c r="C63" s="346" t="s">
        <v>1820</v>
      </c>
      <c r="D63" s="346" t="s">
        <v>1821</v>
      </c>
      <c r="E63" s="346" t="s">
        <v>1822</v>
      </c>
      <c r="F63" s="347" t="s">
        <v>1568</v>
      </c>
      <c r="G63" s="347" t="s">
        <v>1585</v>
      </c>
      <c r="H63" s="346" t="s">
        <v>1823</v>
      </c>
      <c r="I63" s="348" t="s">
        <v>1587</v>
      </c>
      <c r="J63" s="349">
        <v>1</v>
      </c>
      <c r="K63" s="349">
        <v>1</v>
      </c>
      <c r="L63" s="346" t="s">
        <v>1824</v>
      </c>
      <c r="M63" s="346" t="s">
        <v>1825</v>
      </c>
      <c r="N63" s="346">
        <v>7</v>
      </c>
      <c r="O63" s="346">
        <v>14</v>
      </c>
      <c r="P63" s="350">
        <v>0.5</v>
      </c>
    </row>
    <row r="64" spans="2:16" customFormat="1" ht="104.45" customHeight="1">
      <c r="B64" s="341" t="s">
        <v>1649</v>
      </c>
      <c r="C64" s="342" t="s">
        <v>1826</v>
      </c>
      <c r="D64" s="342" t="s">
        <v>1827</v>
      </c>
      <c r="E64" s="342" t="s">
        <v>1828</v>
      </c>
      <c r="F64" s="343" t="s">
        <v>1568</v>
      </c>
      <c r="G64" s="343" t="s">
        <v>1585</v>
      </c>
      <c r="H64" s="342" t="s">
        <v>1829</v>
      </c>
      <c r="I64" s="331" t="s">
        <v>1595</v>
      </c>
      <c r="J64" s="341" t="s">
        <v>1666</v>
      </c>
      <c r="K64" s="343">
        <v>7</v>
      </c>
      <c r="L64" s="342" t="s">
        <v>1824</v>
      </c>
      <c r="M64" s="342" t="s">
        <v>1830</v>
      </c>
      <c r="N64" s="342">
        <v>7</v>
      </c>
      <c r="O64" s="342">
        <v>7</v>
      </c>
      <c r="P64" s="344">
        <v>1</v>
      </c>
    </row>
    <row r="65" spans="2:16" customFormat="1" ht="102" customHeight="1">
      <c r="B65" s="341" t="s">
        <v>1655</v>
      </c>
      <c r="C65" s="342" t="s">
        <v>1831</v>
      </c>
      <c r="D65" s="342" t="s">
        <v>1832</v>
      </c>
      <c r="E65" s="342" t="s">
        <v>1833</v>
      </c>
      <c r="F65" s="343" t="s">
        <v>1568</v>
      </c>
      <c r="G65" s="343" t="s">
        <v>1585</v>
      </c>
      <c r="H65" s="342" t="s">
        <v>1834</v>
      </c>
      <c r="I65" s="331" t="s">
        <v>1595</v>
      </c>
      <c r="J65" s="341" t="s">
        <v>1666</v>
      </c>
      <c r="K65" s="351">
        <v>1</v>
      </c>
      <c r="L65" s="342" t="s">
        <v>1824</v>
      </c>
      <c r="M65" s="342" t="s">
        <v>1835</v>
      </c>
      <c r="N65" s="342">
        <v>25</v>
      </c>
      <c r="O65" s="342">
        <v>30</v>
      </c>
      <c r="P65" s="344">
        <v>0.83333333333333337</v>
      </c>
    </row>
    <row r="66" spans="2:16" ht="15.75" customHeight="1">
      <c r="B66" s="215"/>
      <c r="I66" s="337"/>
    </row>
    <row r="67" spans="2:16" ht="15.75" customHeight="1">
      <c r="B67" s="215"/>
      <c r="I67" s="337"/>
    </row>
    <row r="68" spans="2:16" ht="15.75" customHeight="1">
      <c r="B68" s="215"/>
      <c r="I68" s="337"/>
    </row>
    <row r="69" spans="2:16" ht="25.15" customHeight="1">
      <c r="B69" s="915" t="s">
        <v>1541</v>
      </c>
      <c r="C69" s="915"/>
      <c r="D69" s="338" t="s">
        <v>1836</v>
      </c>
      <c r="G69" s="915" t="s">
        <v>1543</v>
      </c>
      <c r="H69" s="915"/>
      <c r="I69" s="916" t="s">
        <v>1544</v>
      </c>
      <c r="J69" s="916"/>
      <c r="K69" s="916"/>
      <c r="L69" s="916"/>
    </row>
    <row r="70" spans="2:16" ht="15.6" customHeight="1">
      <c r="B70" s="215"/>
      <c r="I70" s="337"/>
    </row>
    <row r="71" spans="2:16" ht="25.15" customHeight="1">
      <c r="B71" s="915" t="s">
        <v>1545</v>
      </c>
      <c r="C71" s="915"/>
      <c r="D71" s="917" t="s">
        <v>1546</v>
      </c>
      <c r="E71" s="918"/>
      <c r="G71" s="915" t="s">
        <v>1547</v>
      </c>
      <c r="H71" s="915"/>
      <c r="I71" s="916" t="s">
        <v>1741</v>
      </c>
      <c r="J71" s="916"/>
      <c r="K71" s="916"/>
      <c r="L71" s="916"/>
    </row>
    <row r="72" spans="2:16" ht="15.6" customHeight="1">
      <c r="B72" s="215"/>
      <c r="I72" s="337"/>
    </row>
    <row r="73" spans="2:16" s="339" customFormat="1" ht="40.9" customHeight="1">
      <c r="B73" s="340" t="s">
        <v>1549</v>
      </c>
      <c r="C73" s="340" t="s">
        <v>1550</v>
      </c>
      <c r="D73" s="340" t="s">
        <v>1551</v>
      </c>
      <c r="E73" s="340" t="s">
        <v>1552</v>
      </c>
      <c r="F73" s="340" t="s">
        <v>1553</v>
      </c>
      <c r="G73" s="340" t="s">
        <v>1554</v>
      </c>
      <c r="H73" s="340" t="s">
        <v>1555</v>
      </c>
      <c r="I73" s="340" t="s">
        <v>1556</v>
      </c>
      <c r="J73" s="340" t="s">
        <v>1557</v>
      </c>
      <c r="K73" s="340" t="s">
        <v>1558</v>
      </c>
      <c r="L73" s="340" t="s">
        <v>1559</v>
      </c>
      <c r="M73" s="340" t="s">
        <v>1560</v>
      </c>
      <c r="N73" s="340" t="s">
        <v>1561</v>
      </c>
      <c r="O73" s="340" t="s">
        <v>1562</v>
      </c>
      <c r="P73" s="340" t="s">
        <v>1563</v>
      </c>
    </row>
    <row r="74" spans="2:16" customFormat="1" ht="92.45" customHeight="1">
      <c r="B74" s="341" t="s">
        <v>1564</v>
      </c>
      <c r="C74" s="342" t="s">
        <v>1837</v>
      </c>
      <c r="D74" s="342" t="s">
        <v>1576</v>
      </c>
      <c r="E74" s="342" t="s">
        <v>1577</v>
      </c>
      <c r="F74" s="343" t="s">
        <v>1568</v>
      </c>
      <c r="G74" s="343" t="s">
        <v>1569</v>
      </c>
      <c r="H74" s="342" t="s">
        <v>1578</v>
      </c>
      <c r="I74" s="331" t="s">
        <v>1571</v>
      </c>
      <c r="J74" s="343">
        <v>8</v>
      </c>
      <c r="K74" s="343">
        <v>8</v>
      </c>
      <c r="L74" s="342" t="s">
        <v>1579</v>
      </c>
      <c r="M74" s="342" t="s">
        <v>1580</v>
      </c>
      <c r="N74" s="342">
        <v>8</v>
      </c>
      <c r="O74" s="342">
        <v>8</v>
      </c>
      <c r="P74" s="344">
        <v>1</v>
      </c>
    </row>
    <row r="75" spans="2:16" customFormat="1" ht="77.45" customHeight="1">
      <c r="B75" s="341" t="s">
        <v>1574</v>
      </c>
      <c r="C75" s="342" t="s">
        <v>1838</v>
      </c>
      <c r="D75" s="342" t="s">
        <v>1839</v>
      </c>
      <c r="E75" s="342" t="s">
        <v>1840</v>
      </c>
      <c r="F75" s="343" t="s">
        <v>1568</v>
      </c>
      <c r="G75" s="343" t="s">
        <v>1585</v>
      </c>
      <c r="H75" s="342" t="s">
        <v>1841</v>
      </c>
      <c r="I75" s="331" t="s">
        <v>1571</v>
      </c>
      <c r="J75" s="354">
        <v>1</v>
      </c>
      <c r="K75" s="354">
        <v>1</v>
      </c>
      <c r="L75" s="342" t="s">
        <v>1634</v>
      </c>
      <c r="M75" s="342" t="s">
        <v>1842</v>
      </c>
      <c r="N75" s="342">
        <v>1</v>
      </c>
      <c r="O75" s="342">
        <v>1</v>
      </c>
      <c r="P75" s="344">
        <v>1</v>
      </c>
    </row>
    <row r="76" spans="2:16" customFormat="1" ht="104.25" customHeight="1">
      <c r="B76" s="345" t="s">
        <v>1581</v>
      </c>
      <c r="C76" s="346" t="s">
        <v>1843</v>
      </c>
      <c r="D76" s="346" t="s">
        <v>1844</v>
      </c>
      <c r="E76" s="346" t="s">
        <v>1845</v>
      </c>
      <c r="F76" s="347" t="s">
        <v>1568</v>
      </c>
      <c r="G76" s="347" t="s">
        <v>1585</v>
      </c>
      <c r="H76" s="346" t="s">
        <v>1846</v>
      </c>
      <c r="I76" s="348" t="s">
        <v>1587</v>
      </c>
      <c r="J76" s="353">
        <v>1</v>
      </c>
      <c r="K76" s="353">
        <v>1</v>
      </c>
      <c r="L76" s="346" t="s">
        <v>1634</v>
      </c>
      <c r="M76" s="346" t="s">
        <v>1842</v>
      </c>
      <c r="N76" s="346">
        <v>2</v>
      </c>
      <c r="O76" s="346">
        <v>2</v>
      </c>
      <c r="P76" s="350">
        <v>1</v>
      </c>
    </row>
    <row r="77" spans="2:16" customFormat="1" ht="66.599999999999994" customHeight="1">
      <c r="B77" s="341" t="s">
        <v>1590</v>
      </c>
      <c r="C77" s="342" t="s">
        <v>1847</v>
      </c>
      <c r="D77" s="342" t="s">
        <v>1848</v>
      </c>
      <c r="E77" s="342" t="s">
        <v>1849</v>
      </c>
      <c r="F77" s="343" t="s">
        <v>1568</v>
      </c>
      <c r="G77" s="343" t="s">
        <v>1585</v>
      </c>
      <c r="H77" s="342" t="s">
        <v>1850</v>
      </c>
      <c r="I77" s="331" t="s">
        <v>1595</v>
      </c>
      <c r="J77" s="343">
        <v>12</v>
      </c>
      <c r="K77" s="343">
        <v>12</v>
      </c>
      <c r="L77" s="342" t="s">
        <v>1634</v>
      </c>
      <c r="M77" s="342" t="s">
        <v>1842</v>
      </c>
      <c r="N77" s="342">
        <v>12</v>
      </c>
      <c r="O77" s="342">
        <v>12</v>
      </c>
      <c r="P77" s="344">
        <v>1</v>
      </c>
    </row>
    <row r="78" spans="2:16" customFormat="1" ht="70.150000000000006" customHeight="1">
      <c r="B78" s="341" t="s">
        <v>1598</v>
      </c>
      <c r="C78" s="342" t="s">
        <v>1851</v>
      </c>
      <c r="D78" s="342" t="s">
        <v>1852</v>
      </c>
      <c r="E78" s="342" t="s">
        <v>1853</v>
      </c>
      <c r="F78" s="343" t="s">
        <v>1568</v>
      </c>
      <c r="G78" s="343" t="s">
        <v>1585</v>
      </c>
      <c r="H78" s="342" t="s">
        <v>1854</v>
      </c>
      <c r="I78" s="331" t="s">
        <v>1595</v>
      </c>
      <c r="J78" s="351">
        <v>1</v>
      </c>
      <c r="K78" s="351">
        <v>1</v>
      </c>
      <c r="L78" s="342" t="s">
        <v>1855</v>
      </c>
      <c r="M78" s="342" t="s">
        <v>1856</v>
      </c>
      <c r="N78" s="342">
        <v>107</v>
      </c>
      <c r="O78" s="342">
        <v>107</v>
      </c>
      <c r="P78" s="344">
        <v>1</v>
      </c>
    </row>
    <row r="79" spans="2:16" customFormat="1" ht="67.150000000000006" customHeight="1">
      <c r="B79" s="341" t="s">
        <v>1857</v>
      </c>
      <c r="C79" s="342" t="s">
        <v>1858</v>
      </c>
      <c r="D79" s="342" t="s">
        <v>1859</v>
      </c>
      <c r="E79" s="342" t="s">
        <v>1860</v>
      </c>
      <c r="F79" s="343" t="s">
        <v>1568</v>
      </c>
      <c r="G79" s="343" t="s">
        <v>1585</v>
      </c>
      <c r="H79" s="342" t="s">
        <v>1861</v>
      </c>
      <c r="I79" s="331" t="s">
        <v>1595</v>
      </c>
      <c r="J79" s="351">
        <v>1</v>
      </c>
      <c r="K79" s="351">
        <v>1</v>
      </c>
      <c r="L79" s="342" t="s">
        <v>1862</v>
      </c>
      <c r="M79" s="342" t="s">
        <v>1863</v>
      </c>
      <c r="N79" s="342">
        <v>173</v>
      </c>
      <c r="O79" s="342">
        <v>173</v>
      </c>
      <c r="P79" s="344">
        <v>1</v>
      </c>
    </row>
    <row r="80" spans="2:16" customFormat="1" ht="72" customHeight="1">
      <c r="B80" s="341" t="s">
        <v>1864</v>
      </c>
      <c r="C80" s="342" t="s">
        <v>1865</v>
      </c>
      <c r="D80" s="342" t="s">
        <v>1866</v>
      </c>
      <c r="E80" s="342" t="s">
        <v>1867</v>
      </c>
      <c r="F80" s="343" t="s">
        <v>1568</v>
      </c>
      <c r="G80" s="343" t="s">
        <v>1585</v>
      </c>
      <c r="H80" s="342" t="s">
        <v>1868</v>
      </c>
      <c r="I80" s="331" t="s">
        <v>1595</v>
      </c>
      <c r="J80" s="343">
        <v>4</v>
      </c>
      <c r="K80" s="343">
        <v>4</v>
      </c>
      <c r="L80" s="339" t="s">
        <v>1869</v>
      </c>
      <c r="M80" s="342" t="s">
        <v>1870</v>
      </c>
      <c r="N80" s="342">
        <v>4</v>
      </c>
      <c r="O80" s="342">
        <v>4</v>
      </c>
      <c r="P80" s="344">
        <v>1</v>
      </c>
    </row>
    <row r="81" spans="2:16" customFormat="1" ht="98.25" customHeight="1">
      <c r="B81" s="345" t="s">
        <v>1604</v>
      </c>
      <c r="C81" s="346" t="s">
        <v>1871</v>
      </c>
      <c r="D81" s="346" t="s">
        <v>1872</v>
      </c>
      <c r="E81" s="346" t="s">
        <v>1873</v>
      </c>
      <c r="F81" s="347" t="s">
        <v>1568</v>
      </c>
      <c r="G81" s="347" t="s">
        <v>1585</v>
      </c>
      <c r="H81" s="346" t="s">
        <v>1874</v>
      </c>
      <c r="I81" s="348" t="s">
        <v>1587</v>
      </c>
      <c r="J81" s="349">
        <v>1</v>
      </c>
      <c r="K81" s="349">
        <v>1</v>
      </c>
      <c r="L81" s="346" t="s">
        <v>1875</v>
      </c>
      <c r="M81" s="346" t="s">
        <v>1876</v>
      </c>
      <c r="N81" s="346">
        <v>95</v>
      </c>
      <c r="O81" s="346">
        <v>95</v>
      </c>
      <c r="P81" s="350">
        <v>1</v>
      </c>
    </row>
    <row r="82" spans="2:16" customFormat="1" ht="70.150000000000006" customHeight="1">
      <c r="B82" s="341" t="s">
        <v>1610</v>
      </c>
      <c r="C82" s="342" t="s">
        <v>1877</v>
      </c>
      <c r="D82" s="342" t="s">
        <v>1878</v>
      </c>
      <c r="E82" s="342" t="s">
        <v>1879</v>
      </c>
      <c r="F82" s="343" t="s">
        <v>1568</v>
      </c>
      <c r="G82" s="343" t="s">
        <v>1585</v>
      </c>
      <c r="H82" s="342" t="s">
        <v>1880</v>
      </c>
      <c r="I82" s="331" t="s">
        <v>1595</v>
      </c>
      <c r="J82" s="362">
        <v>1</v>
      </c>
      <c r="K82" s="351">
        <v>1</v>
      </c>
      <c r="L82" s="342" t="s">
        <v>1875</v>
      </c>
      <c r="M82" s="342" t="s">
        <v>1881</v>
      </c>
      <c r="N82" s="342">
        <v>603</v>
      </c>
      <c r="O82" s="342">
        <v>606</v>
      </c>
      <c r="P82" s="363">
        <v>0.99504950495049505</v>
      </c>
    </row>
    <row r="83" spans="2:16" customFormat="1" ht="119.45" customHeight="1">
      <c r="B83" s="341" t="s">
        <v>1616</v>
      </c>
      <c r="C83" s="342" t="s">
        <v>1882</v>
      </c>
      <c r="D83" s="342" t="s">
        <v>1883</v>
      </c>
      <c r="E83" s="342" t="s">
        <v>1884</v>
      </c>
      <c r="F83" s="343" t="s">
        <v>1568</v>
      </c>
      <c r="G83" s="343" t="s">
        <v>1585</v>
      </c>
      <c r="H83" s="342" t="s">
        <v>1885</v>
      </c>
      <c r="I83" s="331" t="s">
        <v>1595</v>
      </c>
      <c r="J83" s="351">
        <v>1</v>
      </c>
      <c r="K83" s="351">
        <v>1</v>
      </c>
      <c r="L83" s="342" t="s">
        <v>1875</v>
      </c>
      <c r="M83" s="342" t="s">
        <v>1886</v>
      </c>
      <c r="N83" s="342">
        <v>29</v>
      </c>
      <c r="O83" s="342">
        <v>29</v>
      </c>
      <c r="P83" s="344">
        <v>1</v>
      </c>
    </row>
    <row r="84" spans="2:16" customFormat="1" ht="169.5" customHeight="1">
      <c r="B84" s="345" t="s">
        <v>1622</v>
      </c>
      <c r="C84" s="346" t="s">
        <v>1887</v>
      </c>
      <c r="D84" s="346" t="s">
        <v>1888</v>
      </c>
      <c r="E84" s="346" t="s">
        <v>1889</v>
      </c>
      <c r="F84" s="347" t="s">
        <v>1568</v>
      </c>
      <c r="G84" s="347" t="s">
        <v>1585</v>
      </c>
      <c r="H84" s="346" t="s">
        <v>1890</v>
      </c>
      <c r="I84" s="348" t="s">
        <v>1587</v>
      </c>
      <c r="J84" s="349">
        <v>1</v>
      </c>
      <c r="K84" s="349">
        <v>1</v>
      </c>
      <c r="L84" s="346" t="s">
        <v>1891</v>
      </c>
      <c r="M84" s="346" t="s">
        <v>1892</v>
      </c>
      <c r="N84" s="346">
        <v>86</v>
      </c>
      <c r="O84" s="346">
        <v>86</v>
      </c>
      <c r="P84" s="350">
        <v>1</v>
      </c>
    </row>
    <row r="85" spans="2:16" customFormat="1" ht="94.9" customHeight="1">
      <c r="B85" s="341" t="s">
        <v>1629</v>
      </c>
      <c r="C85" s="342" t="s">
        <v>1893</v>
      </c>
      <c r="D85" s="342" t="s">
        <v>1894</v>
      </c>
      <c r="E85" s="342" t="s">
        <v>1895</v>
      </c>
      <c r="F85" s="343" t="s">
        <v>1568</v>
      </c>
      <c r="G85" s="343" t="s">
        <v>1585</v>
      </c>
      <c r="H85" s="342" t="s">
        <v>1896</v>
      </c>
      <c r="I85" s="331" t="s">
        <v>1595</v>
      </c>
      <c r="J85" s="351">
        <v>1</v>
      </c>
      <c r="K85" s="351">
        <v>1</v>
      </c>
      <c r="L85" s="342" t="s">
        <v>1891</v>
      </c>
      <c r="M85" s="342" t="s">
        <v>1897</v>
      </c>
      <c r="N85" s="342">
        <v>48</v>
      </c>
      <c r="O85" s="342">
        <v>48</v>
      </c>
      <c r="P85" s="344">
        <v>1</v>
      </c>
    </row>
    <row r="86" spans="2:16" customFormat="1" ht="82.15" customHeight="1">
      <c r="B86" s="341" t="s">
        <v>1636</v>
      </c>
      <c r="C86" s="342" t="s">
        <v>1898</v>
      </c>
      <c r="D86" s="342" t="s">
        <v>1899</v>
      </c>
      <c r="E86" s="342" t="s">
        <v>1900</v>
      </c>
      <c r="F86" s="343" t="s">
        <v>1568</v>
      </c>
      <c r="G86" s="343" t="s">
        <v>1585</v>
      </c>
      <c r="H86" s="342" t="s">
        <v>1901</v>
      </c>
      <c r="I86" s="331" t="s">
        <v>1595</v>
      </c>
      <c r="J86" s="351">
        <v>1</v>
      </c>
      <c r="K86" s="351">
        <v>1</v>
      </c>
      <c r="L86" s="339" t="s">
        <v>1869</v>
      </c>
      <c r="M86" s="342" t="s">
        <v>1902</v>
      </c>
      <c r="N86" s="342">
        <v>63</v>
      </c>
      <c r="O86" s="342">
        <v>63</v>
      </c>
      <c r="P86" s="344">
        <v>1</v>
      </c>
    </row>
    <row r="87" spans="2:16" customFormat="1" ht="81.599999999999994" customHeight="1">
      <c r="B87" s="341" t="s">
        <v>1813</v>
      </c>
      <c r="C87" s="342" t="s">
        <v>1903</v>
      </c>
      <c r="D87" s="342" t="s">
        <v>1904</v>
      </c>
      <c r="E87" s="342" t="s">
        <v>1905</v>
      </c>
      <c r="F87" s="343" t="s">
        <v>1568</v>
      </c>
      <c r="G87" s="343" t="s">
        <v>1585</v>
      </c>
      <c r="H87" s="342" t="s">
        <v>1906</v>
      </c>
      <c r="I87" s="331" t="s">
        <v>1595</v>
      </c>
      <c r="J87" s="351">
        <v>1</v>
      </c>
      <c r="K87" s="351">
        <v>1</v>
      </c>
      <c r="L87" s="342" t="s">
        <v>1891</v>
      </c>
      <c r="M87" s="342" t="s">
        <v>1907</v>
      </c>
      <c r="N87" s="342">
        <v>314</v>
      </c>
      <c r="O87" s="342">
        <v>314</v>
      </c>
      <c r="P87" s="344">
        <v>1</v>
      </c>
    </row>
    <row r="88" spans="2:16" customFormat="1" ht="91.9" customHeight="1">
      <c r="B88" s="345" t="s">
        <v>1642</v>
      </c>
      <c r="C88" s="346" t="s">
        <v>1908</v>
      </c>
      <c r="D88" s="346" t="s">
        <v>1909</v>
      </c>
      <c r="E88" s="346" t="s">
        <v>1910</v>
      </c>
      <c r="F88" s="347" t="s">
        <v>1568</v>
      </c>
      <c r="G88" s="347" t="s">
        <v>1585</v>
      </c>
      <c r="H88" s="346" t="s">
        <v>1911</v>
      </c>
      <c r="I88" s="348" t="s">
        <v>1571</v>
      </c>
      <c r="J88" s="349">
        <v>1</v>
      </c>
      <c r="K88" s="349">
        <v>1</v>
      </c>
      <c r="L88" s="346" t="s">
        <v>1912</v>
      </c>
      <c r="M88" s="346" t="s">
        <v>1913</v>
      </c>
      <c r="N88" s="346">
        <v>100</v>
      </c>
      <c r="O88" s="346">
        <v>100</v>
      </c>
      <c r="P88" s="350">
        <v>1</v>
      </c>
    </row>
    <row r="89" spans="2:16" customFormat="1" ht="84" customHeight="1">
      <c r="B89" s="341" t="s">
        <v>1649</v>
      </c>
      <c r="C89" s="342" t="s">
        <v>1914</v>
      </c>
      <c r="D89" s="342" t="s">
        <v>1915</v>
      </c>
      <c r="E89" s="342" t="s">
        <v>1916</v>
      </c>
      <c r="F89" s="343" t="s">
        <v>1568</v>
      </c>
      <c r="G89" s="343" t="s">
        <v>1585</v>
      </c>
      <c r="H89" s="342" t="s">
        <v>1917</v>
      </c>
      <c r="I89" s="331" t="s">
        <v>1571</v>
      </c>
      <c r="J89" s="351">
        <v>1</v>
      </c>
      <c r="K89" s="351">
        <v>1</v>
      </c>
      <c r="L89" s="342" t="s">
        <v>1912</v>
      </c>
      <c r="M89" s="342" t="s">
        <v>1918</v>
      </c>
      <c r="N89" s="342">
        <v>100</v>
      </c>
      <c r="O89" s="342">
        <v>100</v>
      </c>
      <c r="P89" s="344">
        <v>1</v>
      </c>
    </row>
    <row r="90" spans="2:16" customFormat="1" ht="77.25" customHeight="1">
      <c r="B90" s="341" t="s">
        <v>1655</v>
      </c>
      <c r="C90" s="342" t="s">
        <v>1919</v>
      </c>
      <c r="D90" s="342" t="s">
        <v>1920</v>
      </c>
      <c r="E90" s="342" t="s">
        <v>1921</v>
      </c>
      <c r="F90" s="343" t="s">
        <v>1568</v>
      </c>
      <c r="G90" s="343" t="s">
        <v>1585</v>
      </c>
      <c r="H90" s="342" t="s">
        <v>1922</v>
      </c>
      <c r="I90" s="331" t="s">
        <v>1571</v>
      </c>
      <c r="J90" s="343">
        <v>1</v>
      </c>
      <c r="K90" s="343">
        <v>1</v>
      </c>
      <c r="L90" s="342" t="s">
        <v>1634</v>
      </c>
      <c r="M90" s="342" t="s">
        <v>1923</v>
      </c>
      <c r="N90" s="342">
        <v>1</v>
      </c>
      <c r="O90" s="342">
        <v>1</v>
      </c>
      <c r="P90" s="344">
        <v>1</v>
      </c>
    </row>
    <row r="91" spans="2:16" customFormat="1" ht="139.15" customHeight="1">
      <c r="B91" s="345" t="s">
        <v>1669</v>
      </c>
      <c r="C91" s="346" t="s">
        <v>1924</v>
      </c>
      <c r="D91" s="346" t="s">
        <v>1925</v>
      </c>
      <c r="E91" s="346" t="s">
        <v>1926</v>
      </c>
      <c r="F91" s="347" t="s">
        <v>1568</v>
      </c>
      <c r="G91" s="347" t="s">
        <v>1585</v>
      </c>
      <c r="H91" s="346" t="s">
        <v>1927</v>
      </c>
      <c r="I91" s="348" t="s">
        <v>1587</v>
      </c>
      <c r="J91" s="349">
        <v>1</v>
      </c>
      <c r="K91" s="349">
        <v>1</v>
      </c>
      <c r="L91" s="346" t="s">
        <v>1928</v>
      </c>
      <c r="M91" s="346" t="s">
        <v>1929</v>
      </c>
      <c r="N91" s="346">
        <v>20</v>
      </c>
      <c r="O91" s="346">
        <v>20</v>
      </c>
      <c r="P91" s="350">
        <v>1</v>
      </c>
    </row>
    <row r="92" spans="2:16" customFormat="1" ht="135">
      <c r="B92" s="341" t="s">
        <v>1676</v>
      </c>
      <c r="C92" s="342" t="s">
        <v>1930</v>
      </c>
      <c r="D92" s="342" t="s">
        <v>1931</v>
      </c>
      <c r="E92" s="342" t="s">
        <v>1932</v>
      </c>
      <c r="F92" s="343" t="s">
        <v>1568</v>
      </c>
      <c r="G92" s="343" t="s">
        <v>1585</v>
      </c>
      <c r="H92" s="342" t="s">
        <v>1933</v>
      </c>
      <c r="I92" s="331" t="s">
        <v>1595</v>
      </c>
      <c r="J92" s="351">
        <v>1</v>
      </c>
      <c r="K92" s="351">
        <v>1</v>
      </c>
      <c r="L92" s="342" t="s">
        <v>1928</v>
      </c>
      <c r="M92" s="342" t="s">
        <v>1934</v>
      </c>
      <c r="N92" s="342">
        <v>502</v>
      </c>
      <c r="O92" s="342">
        <v>502</v>
      </c>
      <c r="P92" s="344">
        <v>1</v>
      </c>
    </row>
    <row r="93" spans="2:16" customFormat="1" ht="100.15" customHeight="1">
      <c r="B93" s="341" t="s">
        <v>1682</v>
      </c>
      <c r="C93" s="342" t="s">
        <v>1935</v>
      </c>
      <c r="D93" s="342" t="s">
        <v>1936</v>
      </c>
      <c r="E93" s="342" t="s">
        <v>1937</v>
      </c>
      <c r="F93" s="343" t="s">
        <v>1568</v>
      </c>
      <c r="G93" s="343" t="s">
        <v>1585</v>
      </c>
      <c r="H93" s="342" t="s">
        <v>1938</v>
      </c>
      <c r="I93" s="331" t="s">
        <v>1595</v>
      </c>
      <c r="J93" s="351">
        <v>1</v>
      </c>
      <c r="K93" s="351">
        <v>1</v>
      </c>
      <c r="L93" s="342" t="s">
        <v>1928</v>
      </c>
      <c r="M93" s="342" t="s">
        <v>1939</v>
      </c>
      <c r="N93" s="342">
        <v>16</v>
      </c>
      <c r="O93" s="342">
        <v>16</v>
      </c>
      <c r="P93" s="344">
        <v>1</v>
      </c>
    </row>
    <row r="94" spans="2:16" customFormat="1" ht="84.6" customHeight="1">
      <c r="B94" s="341" t="s">
        <v>1940</v>
      </c>
      <c r="C94" s="342" t="s">
        <v>1941</v>
      </c>
      <c r="D94" s="342" t="s">
        <v>1942</v>
      </c>
      <c r="E94" s="342" t="s">
        <v>1943</v>
      </c>
      <c r="F94" s="343" t="s">
        <v>1568</v>
      </c>
      <c r="G94" s="343" t="s">
        <v>1585</v>
      </c>
      <c r="H94" s="342" t="s">
        <v>1944</v>
      </c>
      <c r="I94" s="331" t="s">
        <v>1595</v>
      </c>
      <c r="J94" s="351">
        <v>1</v>
      </c>
      <c r="K94" s="351">
        <v>1</v>
      </c>
      <c r="L94" s="342" t="s">
        <v>1945</v>
      </c>
      <c r="M94" s="342" t="s">
        <v>1946</v>
      </c>
      <c r="N94" s="342">
        <v>4</v>
      </c>
      <c r="O94" s="342">
        <v>4</v>
      </c>
      <c r="P94" s="344">
        <v>1</v>
      </c>
    </row>
    <row r="95" spans="2:16" customFormat="1" ht="106.9" customHeight="1">
      <c r="B95" s="341" t="s">
        <v>1947</v>
      </c>
      <c r="C95" s="342" t="s">
        <v>1948</v>
      </c>
      <c r="D95" s="342" t="s">
        <v>1949</v>
      </c>
      <c r="E95" s="342" t="s">
        <v>1950</v>
      </c>
      <c r="F95" s="343" t="s">
        <v>1568</v>
      </c>
      <c r="G95" s="343" t="s">
        <v>1585</v>
      </c>
      <c r="H95" s="342" t="s">
        <v>1951</v>
      </c>
      <c r="I95" s="331" t="s">
        <v>1595</v>
      </c>
      <c r="J95" s="357" t="s">
        <v>1666</v>
      </c>
      <c r="K95" s="351">
        <v>1</v>
      </c>
      <c r="L95" s="342" t="s">
        <v>1945</v>
      </c>
      <c r="M95" s="342" t="s">
        <v>1946</v>
      </c>
      <c r="N95" s="342">
        <v>16</v>
      </c>
      <c r="O95" s="342">
        <v>16</v>
      </c>
      <c r="P95" s="344">
        <v>1</v>
      </c>
    </row>
    <row r="96" spans="2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mergeCells count="25">
    <mergeCell ref="B71:C71"/>
    <mergeCell ref="D71:E71"/>
    <mergeCell ref="G71:H71"/>
    <mergeCell ref="I71:L71"/>
    <mergeCell ref="B47:C47"/>
    <mergeCell ref="D47:E47"/>
    <mergeCell ref="G47:H47"/>
    <mergeCell ref="I47:L47"/>
    <mergeCell ref="B69:C69"/>
    <mergeCell ref="G69:H69"/>
    <mergeCell ref="I69:L69"/>
    <mergeCell ref="B13:C13"/>
    <mergeCell ref="D13:E13"/>
    <mergeCell ref="G13:H13"/>
    <mergeCell ref="I13:L13"/>
    <mergeCell ref="B45:C45"/>
    <mergeCell ref="G45:H45"/>
    <mergeCell ref="I45:L45"/>
    <mergeCell ref="A2:K2"/>
    <mergeCell ref="C3:I3"/>
    <mergeCell ref="B7:G7"/>
    <mergeCell ref="B8:G8"/>
    <mergeCell ref="B11:C11"/>
    <mergeCell ref="G11:H11"/>
    <mergeCell ref="I11:L11"/>
  </mergeCells>
  <printOptions horizontalCentered="1"/>
  <pageMargins left="0.70866141732283472" right="0.70866141732283472" top="0.74803149606299213" bottom="0.74803149606299213" header="0" footer="0"/>
  <pageSetup paperSize="5" scale="40" orientation="landscape" r:id="rId1"/>
  <headerFooter>
    <oddFooter>&amp;R&amp;P</oddFooter>
  </headerFooter>
  <colBreaks count="1" manualBreakCount="1">
    <brk id="16" min="1" max="83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J25"/>
  <sheetViews>
    <sheetView topLeftCell="A9" workbookViewId="0">
      <selection activeCell="N18" sqref="N18"/>
    </sheetView>
  </sheetViews>
  <sheetFormatPr baseColWidth="10" defaultColWidth="14.42578125" defaultRowHeight="16.5"/>
  <cols>
    <col min="1" max="11" width="10.7109375" style="121" customWidth="1"/>
    <col min="12" max="16384" width="14.42578125" style="121"/>
  </cols>
  <sheetData>
    <row r="1" spans="1:10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0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0" ht="78.75" customHeight="1">
      <c r="A9" s="122"/>
      <c r="B9" s="122"/>
      <c r="C9" s="122"/>
      <c r="D9" s="711" t="s">
        <v>1952</v>
      </c>
      <c r="E9" s="711"/>
      <c r="F9" s="711"/>
      <c r="G9" s="711"/>
      <c r="H9" s="711"/>
      <c r="I9" s="711"/>
      <c r="J9" s="711"/>
    </row>
    <row r="10" spans="1:10">
      <c r="A10" s="122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>
      <c r="A11" s="122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0">
      <c r="A12" s="122"/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>
      <c r="A13" s="122"/>
      <c r="B13" s="122"/>
      <c r="C13" s="122"/>
      <c r="D13" s="122"/>
      <c r="E13" s="122"/>
      <c r="F13" s="122"/>
      <c r="G13" s="122"/>
      <c r="H13" s="122"/>
      <c r="I13" s="122"/>
      <c r="J13" s="122"/>
    </row>
    <row r="14" spans="1:10">
      <c r="A14" s="122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ht="55.5" customHeight="1">
      <c r="A16" s="122"/>
      <c r="B16" s="122"/>
      <c r="C16" s="122"/>
      <c r="D16" s="711" t="s">
        <v>1953</v>
      </c>
      <c r="E16" s="711"/>
      <c r="F16" s="711"/>
      <c r="G16" s="711"/>
      <c r="H16" s="711"/>
      <c r="I16" s="711"/>
      <c r="J16" s="711"/>
    </row>
    <row r="17" spans="1:10" ht="38.25">
      <c r="A17" s="122"/>
      <c r="B17" s="122"/>
      <c r="C17" s="122"/>
      <c r="D17" s="122"/>
      <c r="E17" s="123"/>
      <c r="F17" s="123"/>
      <c r="G17" s="123"/>
      <c r="H17" s="123"/>
      <c r="I17" s="123"/>
      <c r="J17" s="123"/>
    </row>
    <row r="18" spans="1:10" ht="74.25" customHeight="1">
      <c r="A18" s="122"/>
      <c r="B18" s="122"/>
      <c r="C18" s="122"/>
      <c r="D18" s="122"/>
      <c r="E18" s="712" t="s">
        <v>1954</v>
      </c>
      <c r="F18" s="713"/>
      <c r="G18" s="713"/>
      <c r="H18" s="713"/>
      <c r="I18" s="713"/>
      <c r="J18" s="713"/>
    </row>
    <row r="19" spans="1:10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>
      <c r="A20" s="122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0">
      <c r="A21" s="122"/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0">
      <c r="A22" s="122"/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>
      <c r="A23" s="122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>
      <c r="A24" s="122"/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>
      <c r="A25" s="122"/>
      <c r="B25" s="122"/>
      <c r="C25" s="122"/>
      <c r="D25" s="122"/>
      <c r="E25" s="122"/>
      <c r="F25" s="122"/>
      <c r="G25" s="122"/>
      <c r="H25" s="122"/>
      <c r="I25" s="714"/>
      <c r="J25" s="714"/>
    </row>
  </sheetData>
  <mergeCells count="4">
    <mergeCell ref="D9:J9"/>
    <mergeCell ref="D16:J16"/>
    <mergeCell ref="E18:J18"/>
    <mergeCell ref="I25:J25"/>
  </mergeCells>
  <pageMargins left="0.7" right="0.7" top="0.75" bottom="0.75" header="0.3" footer="0.3"/>
  <pageSetup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U1334"/>
  <sheetViews>
    <sheetView view="pageBreakPreview" topLeftCell="A851" zoomScaleNormal="100" zoomScaleSheetLayoutView="100" workbookViewId="0">
      <selection sqref="A1:D880"/>
    </sheetView>
  </sheetViews>
  <sheetFormatPr baseColWidth="10" defaultColWidth="14.42578125" defaultRowHeight="15" customHeight="1"/>
  <cols>
    <col min="1" max="1" width="12" bestFit="1" customWidth="1"/>
    <col min="2" max="2" width="75" customWidth="1"/>
    <col min="3" max="3" width="21.42578125" style="376" customWidth="1"/>
    <col min="4" max="4" width="0.28515625" customWidth="1"/>
    <col min="5" max="21" width="10.7109375" customWidth="1"/>
  </cols>
  <sheetData>
    <row r="1" spans="1:21" ht="15" customHeight="1">
      <c r="A1" s="921" t="s">
        <v>1114</v>
      </c>
      <c r="B1" s="749"/>
      <c r="C1" s="749"/>
      <c r="D1" s="749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>
      <c r="A2" s="922" t="s">
        <v>1955</v>
      </c>
      <c r="B2" s="749"/>
      <c r="C2" s="749"/>
      <c r="D2" s="74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>
      <c r="A3" s="923" t="s">
        <v>1116</v>
      </c>
      <c r="B3" s="924"/>
      <c r="C3" s="924"/>
      <c r="D3" s="9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>
      <c r="A4" s="632"/>
      <c r="B4" s="632"/>
      <c r="C4" s="633"/>
      <c r="D4" s="63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>
      <c r="A5" s="26" t="s">
        <v>1956</v>
      </c>
      <c r="B5" s="192" t="s">
        <v>1957</v>
      </c>
      <c r="C5" s="372" t="s">
        <v>1958</v>
      </c>
      <c r="D5" s="192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3" customHeight="1">
      <c r="A6" s="29"/>
      <c r="B6" s="193"/>
      <c r="C6" s="373"/>
      <c r="D6" s="19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>
      <c r="A7" s="198">
        <v>5641000001</v>
      </c>
      <c r="B7" s="195" t="s">
        <v>1959</v>
      </c>
      <c r="C7" s="374">
        <v>205468.48</v>
      </c>
      <c r="D7" s="19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>
      <c r="A8" s="198">
        <v>5641000001</v>
      </c>
      <c r="B8" s="195" t="s">
        <v>1960</v>
      </c>
      <c r="C8" s="374">
        <v>10189</v>
      </c>
      <c r="D8" s="19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>
      <c r="A9" s="198">
        <v>5641000001</v>
      </c>
      <c r="B9" s="197" t="s">
        <v>1961</v>
      </c>
      <c r="C9" s="374">
        <v>27880.6</v>
      </c>
      <c r="D9" s="19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>
      <c r="A10" s="198">
        <v>5641000001</v>
      </c>
      <c r="B10" s="197" t="s">
        <v>1962</v>
      </c>
      <c r="C10" s="374">
        <v>39962</v>
      </c>
      <c r="D10" s="19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>
      <c r="A11" s="198">
        <v>5641000001</v>
      </c>
      <c r="B11" s="197" t="s">
        <v>1963</v>
      </c>
      <c r="C11" s="374">
        <v>6525</v>
      </c>
      <c r="D11" s="19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>
      <c r="A12" s="198">
        <v>5641000001</v>
      </c>
      <c r="B12" s="197" t="s">
        <v>1964</v>
      </c>
      <c r="C12" s="374">
        <v>13015</v>
      </c>
      <c r="D12" s="19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>
      <c r="A13" s="198">
        <v>5641000001</v>
      </c>
      <c r="B13" s="197" t="s">
        <v>1965</v>
      </c>
      <c r="C13" s="374">
        <v>20431.080000000002</v>
      </c>
      <c r="D13" s="196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>
      <c r="A14" s="198">
        <v>5641000001</v>
      </c>
      <c r="B14" s="197" t="s">
        <v>1966</v>
      </c>
      <c r="C14" s="374">
        <v>6508.97</v>
      </c>
      <c r="D14" s="19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>
      <c r="A15" s="198">
        <v>5641000001</v>
      </c>
      <c r="B15" s="197" t="s">
        <v>1966</v>
      </c>
      <c r="C15" s="374">
        <v>6508.97</v>
      </c>
      <c r="D15" s="19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>
      <c r="A16" s="198">
        <v>5641000001</v>
      </c>
      <c r="B16" s="197" t="s">
        <v>1966</v>
      </c>
      <c r="C16" s="374">
        <v>6508.97</v>
      </c>
      <c r="D16" s="19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>
      <c r="A17" s="198">
        <v>5641000001</v>
      </c>
      <c r="B17" s="197" t="s">
        <v>1966</v>
      </c>
      <c r="C17" s="374">
        <v>6508.97</v>
      </c>
      <c r="D17" s="19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>
      <c r="A18" s="198">
        <v>5641000001</v>
      </c>
      <c r="B18" s="197" t="s">
        <v>1966</v>
      </c>
      <c r="C18" s="374">
        <v>6508.97</v>
      </c>
      <c r="D18" s="19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>
      <c r="A19" s="198">
        <v>5641000001</v>
      </c>
      <c r="B19" s="197" t="s">
        <v>1966</v>
      </c>
      <c r="C19" s="374">
        <v>6508.97</v>
      </c>
      <c r="D19" s="19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>
      <c r="A20" s="198">
        <v>5641000001</v>
      </c>
      <c r="B20" s="197" t="s">
        <v>1967</v>
      </c>
      <c r="C20" s="374">
        <v>38400</v>
      </c>
      <c r="D20" s="19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>
      <c r="A21" s="198">
        <v>5641000001</v>
      </c>
      <c r="B21" s="197" t="s">
        <v>1968</v>
      </c>
      <c r="C21" s="374">
        <v>81150</v>
      </c>
      <c r="D21" s="19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>
      <c r="A22" s="198">
        <v>5641000001</v>
      </c>
      <c r="B22" s="197" t="s">
        <v>1969</v>
      </c>
      <c r="C22" s="374">
        <v>8328</v>
      </c>
      <c r="D22" s="19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>
      <c r="A23" s="198">
        <v>5641000001</v>
      </c>
      <c r="B23" s="197" t="s">
        <v>1969</v>
      </c>
      <c r="C23" s="374">
        <v>8328</v>
      </c>
      <c r="D23" s="19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>
      <c r="A24" s="198">
        <v>5641000001</v>
      </c>
      <c r="B24" s="197" t="s">
        <v>1967</v>
      </c>
      <c r="C24" s="374">
        <v>20901</v>
      </c>
      <c r="D24" s="19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>
      <c r="A25" s="198">
        <v>5641000001</v>
      </c>
      <c r="B25" s="197" t="s">
        <v>1970</v>
      </c>
      <c r="C25" s="374">
        <v>9570</v>
      </c>
      <c r="D25" s="19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>
      <c r="A26" s="198">
        <v>5641000001</v>
      </c>
      <c r="B26" s="197" t="s">
        <v>1971</v>
      </c>
      <c r="C26" s="374">
        <v>9625</v>
      </c>
      <c r="D26" s="19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>
      <c r="A27" s="198">
        <v>5641000001</v>
      </c>
      <c r="B27" s="197" t="s">
        <v>1972</v>
      </c>
      <c r="C27" s="374">
        <v>10800</v>
      </c>
      <c r="D27" s="19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>
      <c r="A28" s="198">
        <v>5641000001</v>
      </c>
      <c r="B28" s="197" t="s">
        <v>1973</v>
      </c>
      <c r="C28" s="374">
        <v>7133</v>
      </c>
      <c r="D28" s="19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>
      <c r="A29" s="198">
        <v>5641000001</v>
      </c>
      <c r="B29" s="197" t="s">
        <v>1974</v>
      </c>
      <c r="C29" s="374">
        <v>6820</v>
      </c>
      <c r="D29" s="19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>
      <c r="A30" s="198">
        <v>5641000001</v>
      </c>
      <c r="B30" s="197" t="s">
        <v>1975</v>
      </c>
      <c r="C30" s="374">
        <v>7912</v>
      </c>
      <c r="D30" s="19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>
      <c r="A31" s="198">
        <v>5641000001</v>
      </c>
      <c r="B31" s="197" t="s">
        <v>1976</v>
      </c>
      <c r="C31" s="374">
        <v>13550</v>
      </c>
      <c r="D31" s="19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>
      <c r="A32" s="198">
        <v>5641000001</v>
      </c>
      <c r="B32" s="197" t="s">
        <v>1977</v>
      </c>
      <c r="C32" s="374">
        <v>13550</v>
      </c>
      <c r="D32" s="19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21">
      <c r="A33" s="198">
        <v>5641000001</v>
      </c>
      <c r="B33" s="197" t="s">
        <v>1978</v>
      </c>
      <c r="C33" s="374">
        <v>86900</v>
      </c>
      <c r="D33" s="19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1:21">
      <c r="A34" s="198">
        <v>5641000001</v>
      </c>
      <c r="B34" s="197" t="s">
        <v>1979</v>
      </c>
      <c r="C34" s="374">
        <v>18372.400000000001</v>
      </c>
      <c r="D34" s="19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>
      <c r="A35" s="198">
        <v>5641000001</v>
      </c>
      <c r="B35" s="197" t="s">
        <v>1979</v>
      </c>
      <c r="C35" s="374">
        <v>18372.400000000001</v>
      </c>
      <c r="D35" s="19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>
      <c r="A36" s="198">
        <v>5641000001</v>
      </c>
      <c r="B36" s="197" t="s">
        <v>1979</v>
      </c>
      <c r="C36" s="374">
        <v>18372.400000000001</v>
      </c>
      <c r="D36" s="19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>
      <c r="A37" s="198">
        <v>5641000001</v>
      </c>
      <c r="B37" s="197" t="s">
        <v>1979</v>
      </c>
      <c r="C37" s="374">
        <v>18372.400000000001</v>
      </c>
      <c r="D37" s="19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>
      <c r="A38" s="198">
        <v>5641000001</v>
      </c>
      <c r="B38" s="197" t="s">
        <v>1979</v>
      </c>
      <c r="C38" s="374">
        <v>18372.400000000001</v>
      </c>
      <c r="D38" s="19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>
      <c r="A39" s="198">
        <v>5641000001</v>
      </c>
      <c r="B39" s="197" t="s">
        <v>1979</v>
      </c>
      <c r="C39" s="374">
        <v>18372.400000000001</v>
      </c>
      <c r="D39" s="19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>
      <c r="A40" s="198">
        <v>5641000001</v>
      </c>
      <c r="B40" s="197" t="s">
        <v>1979</v>
      </c>
      <c r="C40" s="374">
        <v>18372.400000000001</v>
      </c>
      <c r="D40" s="19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>
      <c r="A41" s="198">
        <v>5641000001</v>
      </c>
      <c r="B41" s="197" t="s">
        <v>1979</v>
      </c>
      <c r="C41" s="374">
        <v>18372.400000000001</v>
      </c>
      <c r="D41" s="19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>
      <c r="A42" s="198">
        <v>5641000001</v>
      </c>
      <c r="B42" s="197" t="s">
        <v>1979</v>
      </c>
      <c r="C42" s="374">
        <v>18372.400000000001</v>
      </c>
      <c r="D42" s="19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>
      <c r="A43" s="198">
        <v>5641000001</v>
      </c>
      <c r="B43" s="197" t="s">
        <v>1979</v>
      </c>
      <c r="C43" s="374">
        <v>18372.400000000001</v>
      </c>
      <c r="D43" s="19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>
      <c r="A44" s="198">
        <v>5641000001</v>
      </c>
      <c r="B44" s="197" t="s">
        <v>1979</v>
      </c>
      <c r="C44" s="374">
        <v>18372.400000000001</v>
      </c>
      <c r="D44" s="196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>
      <c r="A45" s="198">
        <v>5641000001</v>
      </c>
      <c r="B45" s="197" t="s">
        <v>1979</v>
      </c>
      <c r="C45" s="374">
        <v>18372.400000000001</v>
      </c>
      <c r="D45" s="19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>
      <c r="A46" s="198">
        <v>5641000001</v>
      </c>
      <c r="B46" s="197" t="s">
        <v>1979</v>
      </c>
      <c r="C46" s="374">
        <v>18372.400000000001</v>
      </c>
      <c r="D46" s="19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>
      <c r="A47" s="198">
        <v>5641000001</v>
      </c>
      <c r="B47" s="197" t="s">
        <v>1979</v>
      </c>
      <c r="C47" s="374">
        <v>18372.400000000001</v>
      </c>
      <c r="D47" s="196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>
      <c r="A48" s="198">
        <v>5641000001</v>
      </c>
      <c r="B48" s="197" t="s">
        <v>1979</v>
      </c>
      <c r="C48" s="374">
        <v>18372.400000000001</v>
      </c>
      <c r="D48" s="196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>
      <c r="A49" s="198">
        <v>5641000001</v>
      </c>
      <c r="B49" s="197" t="s">
        <v>1979</v>
      </c>
      <c r="C49" s="374">
        <v>18372.400000000001</v>
      </c>
      <c r="D49" s="19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>
      <c r="A50" s="198">
        <v>5641000001</v>
      </c>
      <c r="B50" s="197" t="s">
        <v>1979</v>
      </c>
      <c r="C50" s="374">
        <v>18372.400000000001</v>
      </c>
      <c r="D50" s="196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>
      <c r="A51" s="198">
        <v>5641000001</v>
      </c>
      <c r="B51" s="197" t="s">
        <v>1979</v>
      </c>
      <c r="C51" s="374">
        <v>18372.400000000001</v>
      </c>
      <c r="D51" s="196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>
      <c r="A52" s="198">
        <v>5641000001</v>
      </c>
      <c r="B52" s="197" t="s">
        <v>1979</v>
      </c>
      <c r="C52" s="374">
        <v>18372.400000000001</v>
      </c>
      <c r="D52" s="19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>
      <c r="A53" s="198">
        <v>5641000001</v>
      </c>
      <c r="B53" s="197" t="s">
        <v>1979</v>
      </c>
      <c r="C53" s="374">
        <v>18372.400000000001</v>
      </c>
      <c r="D53" s="196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>
      <c r="A54" s="198">
        <v>5641000001</v>
      </c>
      <c r="B54" s="197" t="s">
        <v>1979</v>
      </c>
      <c r="C54" s="374">
        <v>18372.400000000001</v>
      </c>
      <c r="D54" s="19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>
      <c r="A55" s="198">
        <v>5641000001</v>
      </c>
      <c r="B55" s="197" t="s">
        <v>1979</v>
      </c>
      <c r="C55" s="374">
        <v>18372.400000000001</v>
      </c>
      <c r="D55" s="196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>
      <c r="A56" s="198">
        <v>5641000001</v>
      </c>
      <c r="B56" s="197" t="s">
        <v>1979</v>
      </c>
      <c r="C56" s="374">
        <v>18372.400000000001</v>
      </c>
      <c r="D56" s="196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>
      <c r="A57" s="198">
        <v>5641000001</v>
      </c>
      <c r="B57" s="197" t="s">
        <v>1979</v>
      </c>
      <c r="C57" s="374">
        <v>18372.400000000001</v>
      </c>
      <c r="D57" s="196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>
      <c r="A58" s="198">
        <v>5641000001</v>
      </c>
      <c r="B58" s="197" t="s">
        <v>1979</v>
      </c>
      <c r="C58" s="374">
        <v>18372.400000000001</v>
      </c>
      <c r="D58" s="196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>
      <c r="A59" s="198">
        <v>5641000001</v>
      </c>
      <c r="B59" s="197" t="s">
        <v>1979</v>
      </c>
      <c r="C59" s="374">
        <v>18372.400000000001</v>
      </c>
      <c r="D59" s="196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>
      <c r="A60" s="198">
        <v>5641000001</v>
      </c>
      <c r="B60" s="197" t="s">
        <v>1979</v>
      </c>
      <c r="C60" s="374">
        <v>18372.400000000001</v>
      </c>
      <c r="D60" s="19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>
      <c r="A61" s="198">
        <v>5641000001</v>
      </c>
      <c r="B61" s="197" t="s">
        <v>1979</v>
      </c>
      <c r="C61" s="374">
        <v>18372.400000000001</v>
      </c>
      <c r="D61" s="196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>
      <c r="A62" s="198">
        <v>5641000001</v>
      </c>
      <c r="B62" s="197" t="s">
        <v>1979</v>
      </c>
      <c r="C62" s="374">
        <v>18372.400000000001</v>
      </c>
      <c r="D62" s="19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>
      <c r="A63" s="198">
        <v>5641000001</v>
      </c>
      <c r="B63" s="197" t="s">
        <v>1979</v>
      </c>
      <c r="C63" s="374">
        <v>18372.400000000001</v>
      </c>
      <c r="D63" s="19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>
      <c r="A64" s="198">
        <v>5641000001</v>
      </c>
      <c r="B64" s="197" t="s">
        <v>1979</v>
      </c>
      <c r="C64" s="374">
        <v>18372.400000000001</v>
      </c>
      <c r="D64" s="196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>
      <c r="A65" s="198">
        <v>5641000001</v>
      </c>
      <c r="B65" s="197" t="s">
        <v>1979</v>
      </c>
      <c r="C65" s="374">
        <v>18372.400000000001</v>
      </c>
      <c r="D65" s="196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>
      <c r="A66" s="198">
        <v>5641000001</v>
      </c>
      <c r="B66" s="197" t="s">
        <v>1979</v>
      </c>
      <c r="C66" s="374">
        <v>18372.400000000001</v>
      </c>
      <c r="D66" s="196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>
      <c r="A67" s="198">
        <v>5641000001</v>
      </c>
      <c r="B67" s="197" t="s">
        <v>1979</v>
      </c>
      <c r="C67" s="374">
        <v>18372.400000000001</v>
      </c>
      <c r="D67" s="196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>
      <c r="A68" s="198">
        <v>5641000001</v>
      </c>
      <c r="B68" s="197" t="s">
        <v>1979</v>
      </c>
      <c r="C68" s="374">
        <v>18372.400000000001</v>
      </c>
      <c r="D68" s="19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>
      <c r="A69" s="198">
        <v>5641000001</v>
      </c>
      <c r="B69" s="197" t="s">
        <v>1979</v>
      </c>
      <c r="C69" s="374">
        <v>18372.400000000001</v>
      </c>
      <c r="D69" s="196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>
      <c r="A70" s="198">
        <v>5641000001</v>
      </c>
      <c r="B70" s="197" t="s">
        <v>1979</v>
      </c>
      <c r="C70" s="374">
        <v>18372.400000000001</v>
      </c>
      <c r="D70" s="19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>
      <c r="A71" s="198">
        <v>5641000001</v>
      </c>
      <c r="B71" s="197" t="s">
        <v>1979</v>
      </c>
      <c r="C71" s="374">
        <v>18372.400000000001</v>
      </c>
      <c r="D71" s="196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>
      <c r="A72" s="198">
        <v>5641000001</v>
      </c>
      <c r="B72" s="197" t="s">
        <v>1979</v>
      </c>
      <c r="C72" s="374">
        <v>18372.400000000001</v>
      </c>
      <c r="D72" s="19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>
      <c r="A73" s="198">
        <v>5641000001</v>
      </c>
      <c r="B73" s="197" t="s">
        <v>1979</v>
      </c>
      <c r="C73" s="374">
        <v>18372.400000000001</v>
      </c>
      <c r="D73" s="196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>
      <c r="A74" s="198">
        <v>5641000001</v>
      </c>
      <c r="B74" s="197" t="s">
        <v>1979</v>
      </c>
      <c r="C74" s="374">
        <v>18372.400000000001</v>
      </c>
      <c r="D74" s="19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>
      <c r="A75" s="198">
        <v>5641000001</v>
      </c>
      <c r="B75" s="197" t="s">
        <v>1979</v>
      </c>
      <c r="C75" s="374">
        <v>18372.400000000001</v>
      </c>
      <c r="D75" s="19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>
      <c r="A76" s="198">
        <v>5641000001</v>
      </c>
      <c r="B76" s="197" t="s">
        <v>1979</v>
      </c>
      <c r="C76" s="374">
        <v>18372.400000000001</v>
      </c>
      <c r="D76" s="196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>
      <c r="A77" s="198">
        <v>5641000001</v>
      </c>
      <c r="B77" s="197" t="s">
        <v>1979</v>
      </c>
      <c r="C77" s="374">
        <v>18372.400000000001</v>
      </c>
      <c r="D77" s="19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>
      <c r="A78" s="198">
        <v>5641000001</v>
      </c>
      <c r="B78" s="197" t="s">
        <v>1979</v>
      </c>
      <c r="C78" s="374">
        <v>18372.400000000001</v>
      </c>
      <c r="D78" s="19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>
      <c r="A79" s="198">
        <v>5641000001</v>
      </c>
      <c r="B79" s="197" t="s">
        <v>1979</v>
      </c>
      <c r="C79" s="374">
        <v>18372.400000000001</v>
      </c>
      <c r="D79" s="19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>
      <c r="A80" s="198">
        <v>5641000001</v>
      </c>
      <c r="B80" s="197" t="s">
        <v>1979</v>
      </c>
      <c r="C80" s="374">
        <v>18372.400000000001</v>
      </c>
      <c r="D80" s="19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>
      <c r="A81" s="198">
        <v>5641000001</v>
      </c>
      <c r="B81" s="197" t="s">
        <v>1979</v>
      </c>
      <c r="C81" s="374">
        <v>18372.400000000001</v>
      </c>
      <c r="D81" s="19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>
      <c r="A82" s="198">
        <v>5641000001</v>
      </c>
      <c r="B82" s="197" t="s">
        <v>1979</v>
      </c>
      <c r="C82" s="374">
        <v>18372.400000000001</v>
      </c>
      <c r="D82" s="19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>
      <c r="A83" s="198">
        <v>5641000001</v>
      </c>
      <c r="B83" s="197" t="s">
        <v>1979</v>
      </c>
      <c r="C83" s="374">
        <v>18372.400000000001</v>
      </c>
      <c r="D83" s="196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>
      <c r="A84" s="198">
        <v>5641000001</v>
      </c>
      <c r="B84" s="197" t="s">
        <v>1979</v>
      </c>
      <c r="C84" s="374">
        <v>18372.400000000001</v>
      </c>
      <c r="D84" s="19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>
      <c r="A85" s="198">
        <v>5641000001</v>
      </c>
      <c r="B85" s="197" t="s">
        <v>1979</v>
      </c>
      <c r="C85" s="374">
        <v>18372.400000000001</v>
      </c>
      <c r="D85" s="19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>
      <c r="A86" s="198">
        <v>5641000001</v>
      </c>
      <c r="B86" s="197" t="s">
        <v>1979</v>
      </c>
      <c r="C86" s="374">
        <v>18372.400000000001</v>
      </c>
      <c r="D86" s="19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>
      <c r="A87" s="198">
        <v>5641000001</v>
      </c>
      <c r="B87" s="197" t="s">
        <v>1979</v>
      </c>
      <c r="C87" s="374">
        <v>18372.400000000001</v>
      </c>
      <c r="D87" s="196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>
      <c r="A88" s="198">
        <v>5641000001</v>
      </c>
      <c r="B88" s="197" t="s">
        <v>1979</v>
      </c>
      <c r="C88" s="374">
        <v>18372.400000000001</v>
      </c>
      <c r="D88" s="19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>
      <c r="A89" s="198">
        <v>5641000001</v>
      </c>
      <c r="B89" s="197" t="s">
        <v>1979</v>
      </c>
      <c r="C89" s="374">
        <v>18372.400000000001</v>
      </c>
      <c r="D89" s="19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>
      <c r="A90" s="198">
        <v>5641000001</v>
      </c>
      <c r="B90" s="197" t="s">
        <v>1979</v>
      </c>
      <c r="C90" s="374">
        <v>18372.400000000001</v>
      </c>
      <c r="D90" s="19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>
      <c r="A91" s="198">
        <v>5641000001</v>
      </c>
      <c r="B91" s="197" t="s">
        <v>1979</v>
      </c>
      <c r="C91" s="374">
        <v>18372.400000000001</v>
      </c>
      <c r="D91" s="19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>
      <c r="A92" s="198">
        <v>5641000001</v>
      </c>
      <c r="B92" s="197" t="s">
        <v>1979</v>
      </c>
      <c r="C92" s="374">
        <v>18372.400000000001</v>
      </c>
      <c r="D92" s="19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1:21">
      <c r="A93" s="198">
        <v>5641000001</v>
      </c>
      <c r="B93" s="197" t="s">
        <v>1979</v>
      </c>
      <c r="C93" s="374">
        <v>18372.400000000001</v>
      </c>
      <c r="D93" s="19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1:21">
      <c r="A94" s="198">
        <v>5641000001</v>
      </c>
      <c r="B94" s="197" t="s">
        <v>1979</v>
      </c>
      <c r="C94" s="374">
        <v>18372.400000000001</v>
      </c>
      <c r="D94" s="19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1:21">
      <c r="A95" s="198">
        <v>5641000001</v>
      </c>
      <c r="B95" s="197" t="s">
        <v>1979</v>
      </c>
      <c r="C95" s="374">
        <v>18372.400000000001</v>
      </c>
      <c r="D95" s="19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1:21">
      <c r="A96" s="198">
        <v>5641000001</v>
      </c>
      <c r="B96" s="197" t="s">
        <v>1979</v>
      </c>
      <c r="C96" s="374">
        <v>18372.400000000001</v>
      </c>
      <c r="D96" s="19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1:21">
      <c r="A97" s="198">
        <v>5641000001</v>
      </c>
      <c r="B97" s="197" t="s">
        <v>1979</v>
      </c>
      <c r="C97" s="374">
        <v>18372.400000000001</v>
      </c>
      <c r="D97" s="196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1:21">
      <c r="A98" s="198">
        <v>5641000001</v>
      </c>
      <c r="B98" s="197" t="s">
        <v>1979</v>
      </c>
      <c r="C98" s="374">
        <v>18372.400000000001</v>
      </c>
      <c r="D98" s="196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1">
      <c r="A99" s="198">
        <v>5641000001</v>
      </c>
      <c r="B99" s="197" t="s">
        <v>1979</v>
      </c>
      <c r="C99" s="374">
        <v>18372.400000000001</v>
      </c>
      <c r="D99" s="196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>
      <c r="A100" s="198">
        <v>5641000001</v>
      </c>
      <c r="B100" s="197" t="s">
        <v>1979</v>
      </c>
      <c r="C100" s="374">
        <v>18372.400000000001</v>
      </c>
      <c r="D100" s="196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1:21">
      <c r="A101" s="198">
        <v>5641000001</v>
      </c>
      <c r="B101" s="197" t="s">
        <v>1979</v>
      </c>
      <c r="C101" s="374">
        <v>18372.400000000001</v>
      </c>
      <c r="D101" s="196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1:21">
      <c r="A102" s="198">
        <v>5641000001</v>
      </c>
      <c r="B102" s="197" t="s">
        <v>1979</v>
      </c>
      <c r="C102" s="374">
        <v>18372.400000000001</v>
      </c>
      <c r="D102" s="196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1:21">
      <c r="A103" s="198">
        <v>5641000001</v>
      </c>
      <c r="B103" s="197" t="s">
        <v>1979</v>
      </c>
      <c r="C103" s="374">
        <v>18372.400000000001</v>
      </c>
      <c r="D103" s="196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1:21">
      <c r="A104" s="198">
        <v>5641000001</v>
      </c>
      <c r="B104" s="197" t="s">
        <v>1979</v>
      </c>
      <c r="C104" s="374">
        <v>18372.400000000001</v>
      </c>
      <c r="D104" s="196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>
      <c r="A105" s="198">
        <v>5641000001</v>
      </c>
      <c r="B105" s="197" t="s">
        <v>1979</v>
      </c>
      <c r="C105" s="374">
        <v>18372.400000000001</v>
      </c>
      <c r="D105" s="196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>
      <c r="A106" s="198">
        <v>5641000001</v>
      </c>
      <c r="B106" s="197" t="s">
        <v>1979</v>
      </c>
      <c r="C106" s="374">
        <v>18372.400000000001</v>
      </c>
      <c r="D106" s="196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>
      <c r="A107" s="198">
        <v>5641000001</v>
      </c>
      <c r="B107" s="197" t="s">
        <v>1979</v>
      </c>
      <c r="C107" s="374">
        <v>18372.400000000001</v>
      </c>
      <c r="D107" s="196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>
      <c r="A108" s="198">
        <v>5641000001</v>
      </c>
      <c r="B108" s="197" t="s">
        <v>1979</v>
      </c>
      <c r="C108" s="374">
        <v>18372.400000000001</v>
      </c>
      <c r="D108" s="196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>
      <c r="A109" s="198">
        <v>5641000001</v>
      </c>
      <c r="B109" s="197" t="s">
        <v>1979</v>
      </c>
      <c r="C109" s="374">
        <v>18372.400000000001</v>
      </c>
      <c r="D109" s="196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>
      <c r="A110" s="198">
        <v>5641000001</v>
      </c>
      <c r="B110" s="197" t="s">
        <v>1979</v>
      </c>
      <c r="C110" s="374">
        <v>18372.400000000001</v>
      </c>
      <c r="D110" s="196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>
      <c r="A111" s="198">
        <v>5641000001</v>
      </c>
      <c r="B111" s="197" t="s">
        <v>1979</v>
      </c>
      <c r="C111" s="374">
        <v>18372.400000000001</v>
      </c>
      <c r="D111" s="196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>
      <c r="A112" s="198">
        <v>5641000001</v>
      </c>
      <c r="B112" s="197" t="s">
        <v>1979</v>
      </c>
      <c r="C112" s="374">
        <v>18372.400000000001</v>
      </c>
      <c r="D112" s="196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>
      <c r="A113" s="198">
        <v>5641000001</v>
      </c>
      <c r="B113" s="197" t="s">
        <v>1979</v>
      </c>
      <c r="C113" s="374">
        <v>18372.400000000001</v>
      </c>
      <c r="D113" s="196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>
      <c r="A114" s="198">
        <v>5641000001</v>
      </c>
      <c r="B114" s="197" t="s">
        <v>1979</v>
      </c>
      <c r="C114" s="374">
        <v>18372.400000000001</v>
      </c>
      <c r="D114" s="196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>
      <c r="A115" s="198">
        <v>5641000001</v>
      </c>
      <c r="B115" s="197" t="s">
        <v>1979</v>
      </c>
      <c r="C115" s="374">
        <v>18372.400000000001</v>
      </c>
      <c r="D115" s="196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>
      <c r="A116" s="198">
        <v>5641000001</v>
      </c>
      <c r="B116" s="197" t="s">
        <v>1979</v>
      </c>
      <c r="C116" s="374">
        <v>18372.400000000001</v>
      </c>
      <c r="D116" s="196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1">
      <c r="A117" s="198">
        <v>5641000001</v>
      </c>
      <c r="B117" s="197" t="s">
        <v>1979</v>
      </c>
      <c r="C117" s="374">
        <v>18372.400000000001</v>
      </c>
      <c r="D117" s="196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1:21">
      <c r="A118" s="198">
        <v>5641000001</v>
      </c>
      <c r="B118" s="197" t="s">
        <v>1979</v>
      </c>
      <c r="C118" s="374">
        <v>18372.400000000001</v>
      </c>
      <c r="D118" s="196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>
      <c r="A119" s="198">
        <v>5641000001</v>
      </c>
      <c r="B119" s="197" t="s">
        <v>1979</v>
      </c>
      <c r="C119" s="374">
        <v>18372.400000000001</v>
      </c>
      <c r="D119" s="196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>
      <c r="A120" s="198">
        <v>5641000001</v>
      </c>
      <c r="B120" s="197" t="s">
        <v>1979</v>
      </c>
      <c r="C120" s="374">
        <v>18372.400000000001</v>
      </c>
      <c r="D120" s="196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>
      <c r="A121" s="198">
        <v>5641000001</v>
      </c>
      <c r="B121" s="197" t="s">
        <v>1979</v>
      </c>
      <c r="C121" s="374">
        <v>18372.400000000001</v>
      </c>
      <c r="D121" s="196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>
      <c r="A122" s="198">
        <v>5641000001</v>
      </c>
      <c r="B122" s="197" t="s">
        <v>1979</v>
      </c>
      <c r="C122" s="374">
        <v>18372.400000000001</v>
      </c>
      <c r="D122" s="196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>
      <c r="A123" s="198">
        <v>5641000001</v>
      </c>
      <c r="B123" s="197" t="s">
        <v>1979</v>
      </c>
      <c r="C123" s="374">
        <v>18372.400000000001</v>
      </c>
      <c r="D123" s="196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>
      <c r="A124" s="198">
        <v>5641000001</v>
      </c>
      <c r="B124" s="197" t="s">
        <v>1979</v>
      </c>
      <c r="C124" s="374">
        <v>18372.400000000001</v>
      </c>
      <c r="D124" s="196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>
      <c r="A125" s="198">
        <v>5641000001</v>
      </c>
      <c r="B125" s="197" t="s">
        <v>1979</v>
      </c>
      <c r="C125" s="374">
        <v>18372.400000000001</v>
      </c>
      <c r="D125" s="196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1:21">
      <c r="A126" s="198">
        <v>5641000001</v>
      </c>
      <c r="B126" s="197" t="s">
        <v>1979</v>
      </c>
      <c r="C126" s="374">
        <v>18372.400000000001</v>
      </c>
      <c r="D126" s="196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1:21">
      <c r="A127" s="198">
        <v>5641000001</v>
      </c>
      <c r="B127" s="197" t="s">
        <v>1979</v>
      </c>
      <c r="C127" s="374">
        <v>18372.400000000001</v>
      </c>
      <c r="D127" s="196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1:21">
      <c r="A128" s="198">
        <v>5641000001</v>
      </c>
      <c r="B128" s="197" t="s">
        <v>1979</v>
      </c>
      <c r="C128" s="374">
        <v>18372.400000000001</v>
      </c>
      <c r="D128" s="196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>
      <c r="A129" s="198">
        <v>5641000001</v>
      </c>
      <c r="B129" s="197" t="s">
        <v>1979</v>
      </c>
      <c r="C129" s="374">
        <v>18372.400000000001</v>
      </c>
      <c r="D129" s="196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>
      <c r="A130" s="198">
        <v>5641000001</v>
      </c>
      <c r="B130" s="197" t="s">
        <v>1979</v>
      </c>
      <c r="C130" s="374">
        <v>18372.400000000001</v>
      </c>
      <c r="D130" s="196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>
      <c r="A131" s="198">
        <v>5641000001</v>
      </c>
      <c r="B131" s="197" t="s">
        <v>1979</v>
      </c>
      <c r="C131" s="374">
        <v>18372.400000000001</v>
      </c>
      <c r="D131" s="19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1:21">
      <c r="A132" s="198">
        <v>5641000001</v>
      </c>
      <c r="B132" s="197" t="s">
        <v>1979</v>
      </c>
      <c r="C132" s="374">
        <v>18372.400000000001</v>
      </c>
      <c r="D132" s="196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>
      <c r="A133" s="198">
        <v>5641000001</v>
      </c>
      <c r="B133" s="197" t="s">
        <v>1979</v>
      </c>
      <c r="C133" s="374">
        <v>18372.400000000001</v>
      </c>
      <c r="D133" s="196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>
      <c r="A134" s="198">
        <v>5641000001</v>
      </c>
      <c r="B134" s="197" t="s">
        <v>1979</v>
      </c>
      <c r="C134" s="374">
        <v>18372.400000000001</v>
      </c>
      <c r="D134" s="196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>
      <c r="A135" s="198">
        <v>5641000001</v>
      </c>
      <c r="B135" s="197" t="s">
        <v>1979</v>
      </c>
      <c r="C135" s="374">
        <v>18372.400000000001</v>
      </c>
      <c r="D135" s="196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1">
      <c r="A136" s="198">
        <v>5641000001</v>
      </c>
      <c r="B136" s="197" t="s">
        <v>1979</v>
      </c>
      <c r="C136" s="374">
        <v>18372.400000000001</v>
      </c>
      <c r="D136" s="196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>
      <c r="A137" s="198">
        <v>5641000001</v>
      </c>
      <c r="B137" s="197" t="s">
        <v>1979</v>
      </c>
      <c r="C137" s="374">
        <v>18372.400000000001</v>
      </c>
      <c r="D137" s="196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1">
      <c r="A138" s="198">
        <v>5641000001</v>
      </c>
      <c r="B138" s="197" t="s">
        <v>1979</v>
      </c>
      <c r="C138" s="374">
        <v>18372.400000000001</v>
      </c>
      <c r="D138" s="196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>
      <c r="A139" s="198">
        <v>5641000001</v>
      </c>
      <c r="B139" s="197" t="s">
        <v>1979</v>
      </c>
      <c r="C139" s="374">
        <v>18372.400000000001</v>
      </c>
      <c r="D139" s="196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pans="1:21">
      <c r="A140" s="198">
        <v>5641000001</v>
      </c>
      <c r="B140" s="197" t="s">
        <v>1979</v>
      </c>
      <c r="C140" s="374">
        <v>18372.400000000001</v>
      </c>
      <c r="D140" s="196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1">
      <c r="A141" s="198">
        <v>5641000001</v>
      </c>
      <c r="B141" s="197" t="s">
        <v>1979</v>
      </c>
      <c r="C141" s="374">
        <v>18372.400000000001</v>
      </c>
      <c r="D141" s="196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>
      <c r="A142" s="198">
        <v>5641000001</v>
      </c>
      <c r="B142" s="197" t="s">
        <v>1979</v>
      </c>
      <c r="C142" s="374">
        <v>18372.400000000001</v>
      </c>
      <c r="D142" s="196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1">
      <c r="A143" s="198">
        <v>5641000001</v>
      </c>
      <c r="B143" s="197" t="s">
        <v>1979</v>
      </c>
      <c r="C143" s="374">
        <v>18372.400000000001</v>
      </c>
      <c r="D143" s="196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1">
      <c r="A144" s="198">
        <v>5641000001</v>
      </c>
      <c r="B144" s="197" t="s">
        <v>1979</v>
      </c>
      <c r="C144" s="374">
        <v>18372.400000000001</v>
      </c>
      <c r="D144" s="196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pans="1:21">
      <c r="A145" s="198">
        <v>5641000001</v>
      </c>
      <c r="B145" s="197" t="s">
        <v>1979</v>
      </c>
      <c r="C145" s="374">
        <v>18372.400000000001</v>
      </c>
      <c r="D145" s="196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pans="1:21">
      <c r="A146" s="198">
        <v>5641000001</v>
      </c>
      <c r="B146" s="197" t="s">
        <v>1979</v>
      </c>
      <c r="C146" s="374">
        <v>18372.400000000001</v>
      </c>
      <c r="D146" s="196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1">
      <c r="A147" s="198">
        <v>5641000001</v>
      </c>
      <c r="B147" s="197" t="s">
        <v>1979</v>
      </c>
      <c r="C147" s="374">
        <v>18372.400000000001</v>
      </c>
      <c r="D147" s="196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1">
      <c r="A148" s="198">
        <v>5641000001</v>
      </c>
      <c r="B148" s="197" t="s">
        <v>1979</v>
      </c>
      <c r="C148" s="374">
        <v>18372.400000000001</v>
      </c>
      <c r="D148" s="196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1">
      <c r="A149" s="198">
        <v>5641000001</v>
      </c>
      <c r="B149" s="197" t="s">
        <v>1979</v>
      </c>
      <c r="C149" s="374">
        <v>18372.400000000001</v>
      </c>
      <c r="D149" s="196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1">
      <c r="A150" s="198">
        <v>5641000001</v>
      </c>
      <c r="B150" s="197" t="s">
        <v>1979</v>
      </c>
      <c r="C150" s="374">
        <v>18372.400000000001</v>
      </c>
      <c r="D150" s="196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1">
      <c r="A151" s="198">
        <v>5641000001</v>
      </c>
      <c r="B151" s="197" t="s">
        <v>1979</v>
      </c>
      <c r="C151" s="374">
        <v>18372.400000000001</v>
      </c>
      <c r="D151" s="196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>
      <c r="A152" s="198">
        <v>5641000001</v>
      </c>
      <c r="B152" s="197" t="s">
        <v>1979</v>
      </c>
      <c r="C152" s="374">
        <v>18372.400000000001</v>
      </c>
      <c r="D152" s="196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>
      <c r="A153" s="198">
        <v>5641000001</v>
      </c>
      <c r="B153" s="197" t="s">
        <v>1979</v>
      </c>
      <c r="C153" s="374">
        <v>18372.400000000001</v>
      </c>
      <c r="D153" s="196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1">
      <c r="A154" s="198">
        <v>5641000001</v>
      </c>
      <c r="B154" s="197" t="s">
        <v>1979</v>
      </c>
      <c r="C154" s="374">
        <v>18372.400000000001</v>
      </c>
      <c r="D154" s="196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1">
      <c r="A155" s="198">
        <v>5641000001</v>
      </c>
      <c r="B155" s="197" t="s">
        <v>1979</v>
      </c>
      <c r="C155" s="374">
        <v>18372.400000000001</v>
      </c>
      <c r="D155" s="196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1">
      <c r="A156" s="198">
        <v>5641000001</v>
      </c>
      <c r="B156" s="197" t="s">
        <v>1979</v>
      </c>
      <c r="C156" s="374">
        <v>18372.400000000001</v>
      </c>
      <c r="D156" s="196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>
      <c r="A157" s="198">
        <v>5641000001</v>
      </c>
      <c r="B157" s="197" t="s">
        <v>1979</v>
      </c>
      <c r="C157" s="374">
        <v>18372.400000000001</v>
      </c>
      <c r="D157" s="196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>
      <c r="A158" s="198">
        <v>5641000001</v>
      </c>
      <c r="B158" s="197" t="s">
        <v>1979</v>
      </c>
      <c r="C158" s="374">
        <v>18372.400000000001</v>
      </c>
      <c r="D158" s="196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>
      <c r="A159" s="198">
        <v>5641000001</v>
      </c>
      <c r="B159" s="197" t="s">
        <v>1979</v>
      </c>
      <c r="C159" s="374">
        <v>18372.400000000001</v>
      </c>
      <c r="D159" s="196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>
      <c r="A160" s="198">
        <v>5641000001</v>
      </c>
      <c r="B160" s="197" t="s">
        <v>1979</v>
      </c>
      <c r="C160" s="374">
        <v>18372.400000000001</v>
      </c>
      <c r="D160" s="196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>
      <c r="A161" s="198">
        <v>5641000001</v>
      </c>
      <c r="B161" s="197" t="s">
        <v>1979</v>
      </c>
      <c r="C161" s="374">
        <v>18372.400000000001</v>
      </c>
      <c r="D161" s="196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>
      <c r="A162" s="198">
        <v>5641000001</v>
      </c>
      <c r="B162" s="197" t="s">
        <v>1979</v>
      </c>
      <c r="C162" s="374">
        <v>18372.400000000001</v>
      </c>
      <c r="D162" s="196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>
      <c r="A163" s="198">
        <v>5641000001</v>
      </c>
      <c r="B163" s="197" t="s">
        <v>1979</v>
      </c>
      <c r="C163" s="374">
        <v>18372.400000000001</v>
      </c>
      <c r="D163" s="196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>
      <c r="A164" s="198">
        <v>5641000001</v>
      </c>
      <c r="B164" s="197" t="s">
        <v>1979</v>
      </c>
      <c r="C164" s="374">
        <v>18372.400000000001</v>
      </c>
      <c r="D164" s="196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>
      <c r="A165" s="198">
        <v>5641000001</v>
      </c>
      <c r="B165" s="197" t="s">
        <v>1979</v>
      </c>
      <c r="C165" s="374">
        <v>18372.400000000001</v>
      </c>
      <c r="D165" s="196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>
      <c r="A166" s="198">
        <v>5641000001</v>
      </c>
      <c r="B166" s="197" t="s">
        <v>1979</v>
      </c>
      <c r="C166" s="374">
        <v>18372.400000000001</v>
      </c>
      <c r="D166" s="196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>
      <c r="A167" s="198">
        <v>5641000001</v>
      </c>
      <c r="B167" s="197" t="s">
        <v>1979</v>
      </c>
      <c r="C167" s="374">
        <v>18372.400000000001</v>
      </c>
      <c r="D167" s="196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>
      <c r="A168" s="198">
        <v>5641000001</v>
      </c>
      <c r="B168" s="197" t="s">
        <v>1979</v>
      </c>
      <c r="C168" s="374">
        <v>18372.400000000001</v>
      </c>
      <c r="D168" s="196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>
      <c r="A169" s="198">
        <v>5641000001</v>
      </c>
      <c r="B169" s="197" t="s">
        <v>1979</v>
      </c>
      <c r="C169" s="374">
        <v>18372.400000000001</v>
      </c>
      <c r="D169" s="196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>
      <c r="A170" s="198">
        <v>5641000001</v>
      </c>
      <c r="B170" s="197" t="s">
        <v>1979</v>
      </c>
      <c r="C170" s="374">
        <v>18372.400000000001</v>
      </c>
      <c r="D170" s="196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>
      <c r="A171" s="198">
        <v>5641000001</v>
      </c>
      <c r="B171" s="197" t="s">
        <v>1979</v>
      </c>
      <c r="C171" s="374">
        <v>18372.400000000001</v>
      </c>
      <c r="D171" s="196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>
      <c r="A172" s="198">
        <v>5641000001</v>
      </c>
      <c r="B172" s="197" t="s">
        <v>1979</v>
      </c>
      <c r="C172" s="374">
        <v>18372.400000000001</v>
      </c>
      <c r="D172" s="196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>
      <c r="A173" s="198">
        <v>5641000001</v>
      </c>
      <c r="B173" s="197" t="s">
        <v>1979</v>
      </c>
      <c r="C173" s="374">
        <v>18372.400000000001</v>
      </c>
      <c r="D173" s="196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>
      <c r="A174" s="198">
        <v>5641000001</v>
      </c>
      <c r="B174" s="197" t="s">
        <v>1979</v>
      </c>
      <c r="C174" s="374">
        <v>18372.400000000001</v>
      </c>
      <c r="D174" s="196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>
      <c r="A175" s="198">
        <v>5641000001</v>
      </c>
      <c r="B175" s="197" t="s">
        <v>1979</v>
      </c>
      <c r="C175" s="374">
        <v>18372.400000000001</v>
      </c>
      <c r="D175" s="196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>
      <c r="A176" s="198">
        <v>5641000001</v>
      </c>
      <c r="B176" s="197" t="s">
        <v>1979</v>
      </c>
      <c r="C176" s="374">
        <v>18372.400000000001</v>
      </c>
      <c r="D176" s="196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>
      <c r="A177" s="198">
        <v>5641000001</v>
      </c>
      <c r="B177" s="197" t="s">
        <v>1979</v>
      </c>
      <c r="C177" s="374">
        <v>18372.400000000001</v>
      </c>
      <c r="D177" s="196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>
      <c r="A178" s="198">
        <v>5641000001</v>
      </c>
      <c r="B178" s="197" t="s">
        <v>1979</v>
      </c>
      <c r="C178" s="374">
        <v>18372.400000000001</v>
      </c>
      <c r="D178" s="196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>
      <c r="A179" s="198">
        <v>5641000001</v>
      </c>
      <c r="B179" s="197" t="s">
        <v>1979</v>
      </c>
      <c r="C179" s="374">
        <v>18372.400000000001</v>
      </c>
      <c r="D179" s="196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>
      <c r="A180" s="198">
        <v>5641000001</v>
      </c>
      <c r="B180" s="197" t="s">
        <v>1979</v>
      </c>
      <c r="C180" s="374">
        <v>18372.400000000001</v>
      </c>
      <c r="D180" s="196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>
      <c r="A181" s="198">
        <v>5641000001</v>
      </c>
      <c r="B181" s="197" t="s">
        <v>1979</v>
      </c>
      <c r="C181" s="374">
        <v>18372.400000000001</v>
      </c>
      <c r="D181" s="196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>
      <c r="A182" s="198">
        <v>5641000001</v>
      </c>
      <c r="B182" s="197" t="s">
        <v>1979</v>
      </c>
      <c r="C182" s="374">
        <v>18372.400000000001</v>
      </c>
      <c r="D182" s="196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>
      <c r="A183" s="198">
        <v>5641000001</v>
      </c>
      <c r="B183" s="197" t="s">
        <v>1979</v>
      </c>
      <c r="C183" s="374">
        <v>18372.400000000001</v>
      </c>
      <c r="D183" s="196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>
      <c r="A184" s="198">
        <v>5641000001</v>
      </c>
      <c r="B184" s="197" t="s">
        <v>1979</v>
      </c>
      <c r="C184" s="374">
        <v>18372.400000000001</v>
      </c>
      <c r="D184" s="196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>
      <c r="A185" s="198">
        <v>5641000001</v>
      </c>
      <c r="B185" s="197" t="s">
        <v>1979</v>
      </c>
      <c r="C185" s="374">
        <v>18372.400000000001</v>
      </c>
      <c r="D185" s="196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>
      <c r="A186" s="198">
        <v>5641000001</v>
      </c>
      <c r="B186" s="197" t="s">
        <v>1979</v>
      </c>
      <c r="C186" s="374">
        <v>18372.400000000001</v>
      </c>
      <c r="D186" s="196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>
      <c r="A187" s="198">
        <v>5641000001</v>
      </c>
      <c r="B187" s="197" t="s">
        <v>1979</v>
      </c>
      <c r="C187" s="374">
        <v>18372.400000000001</v>
      </c>
      <c r="D187" s="196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>
      <c r="A188" s="198">
        <v>5641000001</v>
      </c>
      <c r="B188" s="197" t="s">
        <v>1979</v>
      </c>
      <c r="C188" s="374">
        <v>18372.400000000001</v>
      </c>
      <c r="D188" s="196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>
      <c r="A189" s="198">
        <v>5641000001</v>
      </c>
      <c r="B189" s="197" t="s">
        <v>1979</v>
      </c>
      <c r="C189" s="374">
        <v>18372.400000000001</v>
      </c>
      <c r="D189" s="196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>
      <c r="A190" s="198">
        <v>5641000001</v>
      </c>
      <c r="B190" s="197" t="s">
        <v>1979</v>
      </c>
      <c r="C190" s="374">
        <v>18372.400000000001</v>
      </c>
      <c r="D190" s="196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>
      <c r="A191" s="198">
        <v>5641000001</v>
      </c>
      <c r="B191" s="197" t="s">
        <v>1979</v>
      </c>
      <c r="C191" s="374">
        <v>18372.400000000001</v>
      </c>
      <c r="D191" s="196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>
      <c r="A192" s="198">
        <v>5641000001</v>
      </c>
      <c r="B192" s="197" t="s">
        <v>1979</v>
      </c>
      <c r="C192" s="374">
        <v>18372.400000000001</v>
      </c>
      <c r="D192" s="196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>
      <c r="A193" s="198">
        <v>5641000001</v>
      </c>
      <c r="B193" s="197" t="s">
        <v>1979</v>
      </c>
      <c r="C193" s="374">
        <v>18372.400000000001</v>
      </c>
      <c r="D193" s="196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>
      <c r="A194" s="198">
        <v>5641000001</v>
      </c>
      <c r="B194" s="197" t="s">
        <v>1979</v>
      </c>
      <c r="C194" s="374">
        <v>18372.400000000001</v>
      </c>
      <c r="D194" s="196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>
      <c r="A195" s="198">
        <v>5641000001</v>
      </c>
      <c r="B195" s="197" t="s">
        <v>1979</v>
      </c>
      <c r="C195" s="374">
        <v>18372.400000000001</v>
      </c>
      <c r="D195" s="196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>
      <c r="A196" s="198">
        <v>5641000001</v>
      </c>
      <c r="B196" s="197" t="s">
        <v>1979</v>
      </c>
      <c r="C196" s="374">
        <v>18372.400000000001</v>
      </c>
      <c r="D196" s="196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>
      <c r="A197" s="198">
        <v>5641000001</v>
      </c>
      <c r="B197" s="197" t="s">
        <v>1979</v>
      </c>
      <c r="C197" s="374">
        <v>18372.400000000001</v>
      </c>
      <c r="D197" s="196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>
      <c r="A198" s="198">
        <v>5641000001</v>
      </c>
      <c r="B198" s="197" t="s">
        <v>1979</v>
      </c>
      <c r="C198" s="374">
        <v>18372.400000000001</v>
      </c>
      <c r="D198" s="196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>
      <c r="A199" s="198">
        <v>5641000001</v>
      </c>
      <c r="B199" s="197" t="s">
        <v>1979</v>
      </c>
      <c r="C199" s="374">
        <v>18372.400000000001</v>
      </c>
      <c r="D199" s="196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>
      <c r="A200" s="198">
        <v>5641000001</v>
      </c>
      <c r="B200" s="197" t="s">
        <v>1979</v>
      </c>
      <c r="C200" s="374">
        <v>18372.400000000001</v>
      </c>
      <c r="D200" s="196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>
      <c r="A201" s="198">
        <v>5641000001</v>
      </c>
      <c r="B201" s="197" t="s">
        <v>1979</v>
      </c>
      <c r="C201" s="374">
        <v>18372.400000000001</v>
      </c>
      <c r="D201" s="196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>
      <c r="A202" s="198">
        <v>5641000001</v>
      </c>
      <c r="B202" s="197" t="s">
        <v>1979</v>
      </c>
      <c r="C202" s="374">
        <v>18372.400000000001</v>
      </c>
      <c r="D202" s="196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>
      <c r="A203" s="198">
        <v>5641000001</v>
      </c>
      <c r="B203" s="197" t="s">
        <v>1979</v>
      </c>
      <c r="C203" s="374">
        <v>18372.400000000001</v>
      </c>
      <c r="D203" s="196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>
      <c r="A204" s="198">
        <v>5641000001</v>
      </c>
      <c r="B204" s="197" t="s">
        <v>1979</v>
      </c>
      <c r="C204" s="374">
        <v>18372.400000000001</v>
      </c>
      <c r="D204" s="196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>
      <c r="A205" s="198">
        <v>5641000001</v>
      </c>
      <c r="B205" s="197" t="s">
        <v>1979</v>
      </c>
      <c r="C205" s="374">
        <v>18372.400000000001</v>
      </c>
      <c r="D205" s="196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>
      <c r="A206" s="198">
        <v>5641000001</v>
      </c>
      <c r="B206" s="197" t="s">
        <v>1979</v>
      </c>
      <c r="C206" s="374">
        <v>18372.400000000001</v>
      </c>
      <c r="D206" s="196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>
      <c r="A207" s="198">
        <v>5641000001</v>
      </c>
      <c r="B207" s="197" t="s">
        <v>1979</v>
      </c>
      <c r="C207" s="374">
        <v>18372.400000000001</v>
      </c>
      <c r="D207" s="196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>
      <c r="A208" s="198">
        <v>5641000001</v>
      </c>
      <c r="B208" s="197" t="s">
        <v>1979</v>
      </c>
      <c r="C208" s="374">
        <v>18372.400000000001</v>
      </c>
      <c r="D208" s="196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>
      <c r="A209" s="198">
        <v>5641000001</v>
      </c>
      <c r="B209" s="197" t="s">
        <v>1979</v>
      </c>
      <c r="C209" s="374">
        <v>18372.400000000001</v>
      </c>
      <c r="D209" s="196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>
      <c r="A210" s="198">
        <v>5641000001</v>
      </c>
      <c r="B210" s="197" t="s">
        <v>1979</v>
      </c>
      <c r="C210" s="374">
        <v>18372.400000000001</v>
      </c>
      <c r="D210" s="196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>
      <c r="A211" s="198">
        <v>5641000001</v>
      </c>
      <c r="B211" s="197" t="s">
        <v>1979</v>
      </c>
      <c r="C211" s="374">
        <v>18372.400000000001</v>
      </c>
      <c r="D211" s="196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>
      <c r="A212" s="198">
        <v>5641000001</v>
      </c>
      <c r="B212" s="197" t="s">
        <v>1979</v>
      </c>
      <c r="C212" s="374">
        <v>18372.400000000001</v>
      </c>
      <c r="D212" s="196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>
      <c r="A213" s="198">
        <v>5641000001</v>
      </c>
      <c r="B213" s="197" t="s">
        <v>1979</v>
      </c>
      <c r="C213" s="374">
        <v>18372.400000000001</v>
      </c>
      <c r="D213" s="196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>
      <c r="A214" s="198">
        <v>5641000001</v>
      </c>
      <c r="B214" s="197" t="s">
        <v>1979</v>
      </c>
      <c r="C214" s="374">
        <v>18372.400000000001</v>
      </c>
      <c r="D214" s="196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>
      <c r="A215" s="198">
        <v>5641000001</v>
      </c>
      <c r="B215" s="197" t="s">
        <v>1979</v>
      </c>
      <c r="C215" s="374">
        <v>18372.400000000001</v>
      </c>
      <c r="D215" s="196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>
      <c r="A216" s="198">
        <v>5641000001</v>
      </c>
      <c r="B216" s="197" t="s">
        <v>1979</v>
      </c>
      <c r="C216" s="374">
        <v>18372.400000000001</v>
      </c>
      <c r="D216" s="196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>
      <c r="A217" s="198">
        <v>5641000001</v>
      </c>
      <c r="B217" s="197" t="s">
        <v>1979</v>
      </c>
      <c r="C217" s="374">
        <v>18372.400000000001</v>
      </c>
      <c r="D217" s="196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>
      <c r="A218" s="198">
        <v>5641000001</v>
      </c>
      <c r="B218" s="197" t="s">
        <v>1979</v>
      </c>
      <c r="C218" s="374">
        <v>18372.400000000001</v>
      </c>
      <c r="D218" s="196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>
      <c r="A219" s="198">
        <v>5641000001</v>
      </c>
      <c r="B219" s="197" t="s">
        <v>1979</v>
      </c>
      <c r="C219" s="374">
        <v>18372.400000000001</v>
      </c>
      <c r="D219" s="196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>
      <c r="A220" s="198">
        <v>5641000001</v>
      </c>
      <c r="B220" s="197" t="s">
        <v>1979</v>
      </c>
      <c r="C220" s="374">
        <v>18372.400000000001</v>
      </c>
      <c r="D220" s="196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>
      <c r="A221" s="198">
        <v>5641000001</v>
      </c>
      <c r="B221" s="197" t="s">
        <v>1979</v>
      </c>
      <c r="C221" s="374">
        <v>18372.400000000001</v>
      </c>
      <c r="D221" s="196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>
      <c r="A222" s="198">
        <v>5641000001</v>
      </c>
      <c r="B222" s="197" t="s">
        <v>1979</v>
      </c>
      <c r="C222" s="374">
        <v>18372.400000000001</v>
      </c>
      <c r="D222" s="196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>
      <c r="A223" s="198">
        <v>5641000001</v>
      </c>
      <c r="B223" s="197" t="s">
        <v>1979</v>
      </c>
      <c r="C223" s="374">
        <v>18372.400000000001</v>
      </c>
      <c r="D223" s="196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>
      <c r="A224" s="198">
        <v>5641000001</v>
      </c>
      <c r="B224" s="197" t="s">
        <v>1979</v>
      </c>
      <c r="C224" s="374">
        <v>18372.400000000001</v>
      </c>
      <c r="D224" s="196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>
      <c r="A225" s="198">
        <v>5641000001</v>
      </c>
      <c r="B225" s="197" t="s">
        <v>1979</v>
      </c>
      <c r="C225" s="374">
        <v>18372.400000000001</v>
      </c>
      <c r="D225" s="196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>
      <c r="A226" s="198">
        <v>5641000001</v>
      </c>
      <c r="B226" s="197" t="s">
        <v>1979</v>
      </c>
      <c r="C226" s="374">
        <v>18372.400000000001</v>
      </c>
      <c r="D226" s="196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>
      <c r="A227" s="198">
        <v>5641000001</v>
      </c>
      <c r="B227" s="197" t="s">
        <v>1979</v>
      </c>
      <c r="C227" s="374">
        <v>18372.400000000001</v>
      </c>
      <c r="D227" s="196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>
      <c r="A228" s="198">
        <v>5641000001</v>
      </c>
      <c r="B228" s="197" t="s">
        <v>1979</v>
      </c>
      <c r="C228" s="374">
        <v>18372.400000000001</v>
      </c>
      <c r="D228" s="196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>
      <c r="A229" s="198">
        <v>5641000001</v>
      </c>
      <c r="B229" s="197" t="s">
        <v>1979</v>
      </c>
      <c r="C229" s="374">
        <v>18372.400000000001</v>
      </c>
      <c r="D229" s="196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>
      <c r="A230" s="198">
        <v>5641000001</v>
      </c>
      <c r="B230" s="197" t="s">
        <v>1979</v>
      </c>
      <c r="C230" s="374">
        <v>18372.400000000001</v>
      </c>
      <c r="D230" s="196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>
      <c r="A231" s="198">
        <v>5641000001</v>
      </c>
      <c r="B231" s="197" t="s">
        <v>1979</v>
      </c>
      <c r="C231" s="374">
        <v>18372.400000000001</v>
      </c>
      <c r="D231" s="196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>
      <c r="A232" s="198">
        <v>5641000001</v>
      </c>
      <c r="B232" s="197" t="s">
        <v>1979</v>
      </c>
      <c r="C232" s="374">
        <v>18372.400000000001</v>
      </c>
      <c r="D232" s="196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>
      <c r="A233" s="198">
        <v>5641000001</v>
      </c>
      <c r="B233" s="197" t="s">
        <v>1979</v>
      </c>
      <c r="C233" s="374">
        <v>18372.400000000001</v>
      </c>
      <c r="D233" s="196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>
      <c r="A234" s="198">
        <v>5641000001</v>
      </c>
      <c r="B234" s="197" t="s">
        <v>1979</v>
      </c>
      <c r="C234" s="374">
        <v>18372.400000000001</v>
      </c>
      <c r="D234" s="196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>
      <c r="A235" s="198">
        <v>5641000001</v>
      </c>
      <c r="B235" s="197" t="s">
        <v>1979</v>
      </c>
      <c r="C235" s="374">
        <v>18372.400000000001</v>
      </c>
      <c r="D235" s="196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>
      <c r="A236" s="198">
        <v>5641000001</v>
      </c>
      <c r="B236" s="197" t="s">
        <v>1979</v>
      </c>
      <c r="C236" s="374">
        <v>18372.400000000001</v>
      </c>
      <c r="D236" s="196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>
      <c r="A237" s="198">
        <v>5641000001</v>
      </c>
      <c r="B237" s="197" t="s">
        <v>1979</v>
      </c>
      <c r="C237" s="374">
        <v>18372.400000000001</v>
      </c>
      <c r="D237" s="196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>
      <c r="A238" s="198">
        <v>5641000001</v>
      </c>
      <c r="B238" s="197" t="s">
        <v>1979</v>
      </c>
      <c r="C238" s="374">
        <v>18372.400000000001</v>
      </c>
      <c r="D238" s="196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>
      <c r="A239" s="198">
        <v>5641000001</v>
      </c>
      <c r="B239" s="197" t="s">
        <v>1979</v>
      </c>
      <c r="C239" s="374">
        <v>18372.400000000001</v>
      </c>
      <c r="D239" s="196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>
      <c r="A240" s="198">
        <v>5641000001</v>
      </c>
      <c r="B240" s="197" t="s">
        <v>1979</v>
      </c>
      <c r="C240" s="374">
        <v>18372.400000000001</v>
      </c>
      <c r="D240" s="196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>
      <c r="A241" s="198">
        <v>5641000001</v>
      </c>
      <c r="B241" s="197" t="s">
        <v>1979</v>
      </c>
      <c r="C241" s="374">
        <v>18372.400000000001</v>
      </c>
      <c r="D241" s="196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>
      <c r="A242" s="198">
        <v>5641000001</v>
      </c>
      <c r="B242" s="197" t="s">
        <v>1979</v>
      </c>
      <c r="C242" s="374">
        <v>18372.400000000001</v>
      </c>
      <c r="D242" s="196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>
      <c r="A243" s="198">
        <v>5641000001</v>
      </c>
      <c r="B243" s="197" t="s">
        <v>1979</v>
      </c>
      <c r="C243" s="374">
        <v>18372.400000000001</v>
      </c>
      <c r="D243" s="196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>
      <c r="A244" s="198">
        <v>5641000001</v>
      </c>
      <c r="B244" s="197" t="s">
        <v>1979</v>
      </c>
      <c r="C244" s="374">
        <v>18372.400000000001</v>
      </c>
      <c r="D244" s="196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>
      <c r="A245" s="198">
        <v>5641000001</v>
      </c>
      <c r="B245" s="197" t="s">
        <v>1979</v>
      </c>
      <c r="C245" s="374">
        <v>18372.400000000001</v>
      </c>
      <c r="D245" s="196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>
      <c r="A246" s="198">
        <v>5641000001</v>
      </c>
      <c r="B246" s="197" t="s">
        <v>1979</v>
      </c>
      <c r="C246" s="374">
        <v>18372.400000000001</v>
      </c>
      <c r="D246" s="196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>
      <c r="A247" s="198">
        <v>5641000001</v>
      </c>
      <c r="B247" s="197" t="s">
        <v>1979</v>
      </c>
      <c r="C247" s="374">
        <v>18372.400000000001</v>
      </c>
      <c r="D247" s="196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>
      <c r="A248" s="198">
        <v>5641000001</v>
      </c>
      <c r="B248" s="197" t="s">
        <v>1979</v>
      </c>
      <c r="C248" s="374">
        <v>18372.400000000001</v>
      </c>
      <c r="D248" s="196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>
      <c r="A249" s="198">
        <v>5641000001</v>
      </c>
      <c r="B249" s="197" t="s">
        <v>1979</v>
      </c>
      <c r="C249" s="374">
        <v>18372.400000000001</v>
      </c>
      <c r="D249" s="196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>
      <c r="A250" s="198">
        <v>5641000001</v>
      </c>
      <c r="B250" s="197" t="s">
        <v>1979</v>
      </c>
      <c r="C250" s="374">
        <v>18372.400000000001</v>
      </c>
      <c r="D250" s="196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>
      <c r="A251" s="198">
        <v>5641000001</v>
      </c>
      <c r="B251" s="197" t="s">
        <v>1979</v>
      </c>
      <c r="C251" s="374">
        <v>18372.400000000001</v>
      </c>
      <c r="D251" s="196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>
      <c r="A252" s="198">
        <v>5641000001</v>
      </c>
      <c r="B252" s="197" t="s">
        <v>1979</v>
      </c>
      <c r="C252" s="374">
        <v>18372.400000000001</v>
      </c>
      <c r="D252" s="196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>
      <c r="A253" s="198">
        <v>5641000001</v>
      </c>
      <c r="B253" s="197" t="s">
        <v>1979</v>
      </c>
      <c r="C253" s="374">
        <v>18372.400000000001</v>
      </c>
      <c r="D253" s="196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>
      <c r="A254" s="198">
        <v>5641000001</v>
      </c>
      <c r="B254" s="197" t="s">
        <v>1979</v>
      </c>
      <c r="C254" s="374">
        <v>18372.400000000001</v>
      </c>
      <c r="D254" s="196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>
      <c r="A255" s="198">
        <v>5641000001</v>
      </c>
      <c r="B255" s="197" t="s">
        <v>1979</v>
      </c>
      <c r="C255" s="374">
        <v>18372.400000000001</v>
      </c>
      <c r="D255" s="196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>
      <c r="A256" s="198">
        <v>5641000001</v>
      </c>
      <c r="B256" s="197" t="s">
        <v>1979</v>
      </c>
      <c r="C256" s="374">
        <v>18372.400000000001</v>
      </c>
      <c r="D256" s="196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>
      <c r="A257" s="198">
        <v>5641000001</v>
      </c>
      <c r="B257" s="197" t="s">
        <v>1979</v>
      </c>
      <c r="C257" s="374">
        <v>18372.400000000001</v>
      </c>
      <c r="D257" s="196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>
      <c r="A258" s="198">
        <v>5641000001</v>
      </c>
      <c r="B258" s="197" t="s">
        <v>1979</v>
      </c>
      <c r="C258" s="374">
        <v>18372.400000000001</v>
      </c>
      <c r="D258" s="196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>
      <c r="A259" s="198">
        <v>5641000001</v>
      </c>
      <c r="B259" s="197" t="s">
        <v>1979</v>
      </c>
      <c r="C259" s="374">
        <v>18372.400000000001</v>
      </c>
      <c r="D259" s="196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>
      <c r="A260" s="198">
        <v>5641000001</v>
      </c>
      <c r="B260" s="197" t="s">
        <v>1979</v>
      </c>
      <c r="C260" s="374">
        <v>18372.400000000001</v>
      </c>
      <c r="D260" s="196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>
      <c r="A261" s="198">
        <v>5641000001</v>
      </c>
      <c r="B261" s="197" t="s">
        <v>1979</v>
      </c>
      <c r="C261" s="374">
        <v>18372.400000000001</v>
      </c>
      <c r="D261" s="196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>
      <c r="A262" s="198">
        <v>5641000001</v>
      </c>
      <c r="B262" s="197" t="s">
        <v>1979</v>
      </c>
      <c r="C262" s="374">
        <v>18372.400000000001</v>
      </c>
      <c r="D262" s="196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>
      <c r="A263" s="198">
        <v>5641000001</v>
      </c>
      <c r="B263" s="197" t="s">
        <v>1979</v>
      </c>
      <c r="C263" s="374">
        <v>18372.400000000001</v>
      </c>
      <c r="D263" s="196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>
      <c r="A264" s="198">
        <v>5641000001</v>
      </c>
      <c r="B264" s="197" t="s">
        <v>1979</v>
      </c>
      <c r="C264" s="374">
        <v>18372.400000000001</v>
      </c>
      <c r="D264" s="196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>
      <c r="A265" s="198">
        <v>5641000001</v>
      </c>
      <c r="B265" s="197" t="s">
        <v>1979</v>
      </c>
      <c r="C265" s="374">
        <v>18372.400000000001</v>
      </c>
      <c r="D265" s="196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>
      <c r="A266" s="198">
        <v>5641000001</v>
      </c>
      <c r="B266" s="197" t="s">
        <v>1979</v>
      </c>
      <c r="C266" s="374">
        <v>18372.400000000001</v>
      </c>
      <c r="D266" s="196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>
      <c r="A267" s="198">
        <v>5641000001</v>
      </c>
      <c r="B267" s="197" t="s">
        <v>1979</v>
      </c>
      <c r="C267" s="374">
        <v>18372.400000000001</v>
      </c>
      <c r="D267" s="196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>
      <c r="A268" s="198">
        <v>5641000001</v>
      </c>
      <c r="B268" s="197" t="s">
        <v>1979</v>
      </c>
      <c r="C268" s="374">
        <v>18372.400000000001</v>
      </c>
      <c r="D268" s="196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>
      <c r="A269" s="198">
        <v>5641000001</v>
      </c>
      <c r="B269" s="197" t="s">
        <v>1979</v>
      </c>
      <c r="C269" s="374">
        <v>18372.400000000001</v>
      </c>
      <c r="D269" s="196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>
      <c r="A270" s="198">
        <v>5641000001</v>
      </c>
      <c r="B270" s="197" t="s">
        <v>1979</v>
      </c>
      <c r="C270" s="374">
        <v>18372.400000000001</v>
      </c>
      <c r="D270" s="196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>
      <c r="A271" s="198">
        <v>5641000001</v>
      </c>
      <c r="B271" s="197" t="s">
        <v>1979</v>
      </c>
      <c r="C271" s="374">
        <v>18372.400000000001</v>
      </c>
      <c r="D271" s="196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>
      <c r="A272" s="198">
        <v>5641000001</v>
      </c>
      <c r="B272" s="197" t="s">
        <v>1979</v>
      </c>
      <c r="C272" s="374">
        <v>18372.400000000001</v>
      </c>
      <c r="D272" s="196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>
      <c r="A273" s="198">
        <v>5641000001</v>
      </c>
      <c r="B273" s="197" t="s">
        <v>1979</v>
      </c>
      <c r="C273" s="374">
        <v>18372.400000000001</v>
      </c>
      <c r="D273" s="196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>
      <c r="A274" s="198">
        <v>5641000001</v>
      </c>
      <c r="B274" s="197" t="s">
        <v>1979</v>
      </c>
      <c r="C274" s="374">
        <v>18372.400000000001</v>
      </c>
      <c r="D274" s="196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>
      <c r="A275" s="198">
        <v>5641000001</v>
      </c>
      <c r="B275" s="197" t="s">
        <v>1979</v>
      </c>
      <c r="C275" s="374">
        <v>18372.400000000001</v>
      </c>
      <c r="D275" s="196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>
      <c r="A276" s="198">
        <v>5641000001</v>
      </c>
      <c r="B276" s="197" t="s">
        <v>1979</v>
      </c>
      <c r="C276" s="374">
        <v>18372.400000000001</v>
      </c>
      <c r="D276" s="196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>
      <c r="A277" s="198">
        <v>5641000001</v>
      </c>
      <c r="B277" s="197" t="s">
        <v>1979</v>
      </c>
      <c r="C277" s="374">
        <v>18372.400000000001</v>
      </c>
      <c r="D277" s="196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>
      <c r="A278" s="198">
        <v>5641000001</v>
      </c>
      <c r="B278" s="197" t="s">
        <v>1979</v>
      </c>
      <c r="C278" s="374">
        <v>18372.400000000001</v>
      </c>
      <c r="D278" s="196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>
      <c r="A279" s="198">
        <v>5641000001</v>
      </c>
      <c r="B279" s="197" t="s">
        <v>1979</v>
      </c>
      <c r="C279" s="374">
        <v>18372.400000000001</v>
      </c>
      <c r="D279" s="196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>
      <c r="A280" s="198">
        <v>5641000001</v>
      </c>
      <c r="B280" s="197" t="s">
        <v>1979</v>
      </c>
      <c r="C280" s="374">
        <v>18372.400000000001</v>
      </c>
      <c r="D280" s="196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>
      <c r="A281" s="198">
        <v>5641000001</v>
      </c>
      <c r="B281" s="197" t="s">
        <v>1979</v>
      </c>
      <c r="C281" s="374">
        <v>18372.400000000001</v>
      </c>
      <c r="D281" s="196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>
      <c r="A282" s="198">
        <v>5641000001</v>
      </c>
      <c r="B282" s="197" t="s">
        <v>1979</v>
      </c>
      <c r="C282" s="374">
        <v>18372.400000000001</v>
      </c>
      <c r="D282" s="196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>
      <c r="A283" s="198">
        <v>5641000001</v>
      </c>
      <c r="B283" s="197" t="s">
        <v>1979</v>
      </c>
      <c r="C283" s="374">
        <v>18372.400000000001</v>
      </c>
      <c r="D283" s="196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>
      <c r="A284" s="198">
        <v>5641000001</v>
      </c>
      <c r="B284" s="197" t="s">
        <v>1979</v>
      </c>
      <c r="C284" s="374">
        <v>18372.400000000001</v>
      </c>
      <c r="D284" s="196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>
      <c r="A285" s="198">
        <v>5641000001</v>
      </c>
      <c r="B285" s="197" t="s">
        <v>1979</v>
      </c>
      <c r="C285" s="374">
        <v>18372.400000000001</v>
      </c>
      <c r="D285" s="196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>
      <c r="A286" s="198">
        <v>5641000001</v>
      </c>
      <c r="B286" s="197" t="s">
        <v>1979</v>
      </c>
      <c r="C286" s="374">
        <v>18372.400000000001</v>
      </c>
      <c r="D286" s="196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>
      <c r="A287" s="198">
        <v>5641000001</v>
      </c>
      <c r="B287" s="197" t="s">
        <v>1979</v>
      </c>
      <c r="C287" s="374">
        <v>18372.400000000001</v>
      </c>
      <c r="D287" s="196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>
      <c r="A288" s="198">
        <v>5641000001</v>
      </c>
      <c r="B288" s="197" t="s">
        <v>1979</v>
      </c>
      <c r="C288" s="374">
        <v>18372.400000000001</v>
      </c>
      <c r="D288" s="196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>
      <c r="A289" s="198">
        <v>5641000001</v>
      </c>
      <c r="B289" s="197" t="s">
        <v>1979</v>
      </c>
      <c r="C289" s="374">
        <v>18372.400000000001</v>
      </c>
      <c r="D289" s="196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>
      <c r="A290" s="198">
        <v>5641000001</v>
      </c>
      <c r="B290" s="197" t="s">
        <v>1979</v>
      </c>
      <c r="C290" s="374">
        <v>18372.400000000001</v>
      </c>
      <c r="D290" s="196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>
      <c r="A291" s="198">
        <v>5641000001</v>
      </c>
      <c r="B291" s="197" t="s">
        <v>1979</v>
      </c>
      <c r="C291" s="374">
        <v>18372.400000000001</v>
      </c>
      <c r="D291" s="196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>
      <c r="A292" s="198">
        <v>5641000001</v>
      </c>
      <c r="B292" s="197" t="s">
        <v>1979</v>
      </c>
      <c r="C292" s="374">
        <v>18372.400000000001</v>
      </c>
      <c r="D292" s="196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>
      <c r="A293" s="198">
        <v>5641000001</v>
      </c>
      <c r="B293" s="197" t="s">
        <v>1979</v>
      </c>
      <c r="C293" s="374">
        <v>18372.400000000001</v>
      </c>
      <c r="D293" s="196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>
      <c r="A294" s="198">
        <v>5641000001</v>
      </c>
      <c r="B294" s="197" t="s">
        <v>1979</v>
      </c>
      <c r="C294" s="374">
        <v>18372.400000000001</v>
      </c>
      <c r="D294" s="196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>
      <c r="A295" s="198">
        <v>5641000001</v>
      </c>
      <c r="B295" s="197" t="s">
        <v>1979</v>
      </c>
      <c r="C295" s="374">
        <v>18372.400000000001</v>
      </c>
      <c r="D295" s="196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>
      <c r="A296" s="198">
        <v>5641000001</v>
      </c>
      <c r="B296" s="197" t="s">
        <v>1979</v>
      </c>
      <c r="C296" s="374">
        <v>18372.400000000001</v>
      </c>
      <c r="D296" s="196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>
      <c r="A297" s="198">
        <v>5641000001</v>
      </c>
      <c r="B297" s="197" t="s">
        <v>1979</v>
      </c>
      <c r="C297" s="374">
        <v>18372.400000000001</v>
      </c>
      <c r="D297" s="196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>
      <c r="A298" s="198">
        <v>5641000001</v>
      </c>
      <c r="B298" s="197" t="s">
        <v>1979</v>
      </c>
      <c r="C298" s="374">
        <v>18372.400000000001</v>
      </c>
      <c r="D298" s="196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>
      <c r="A299" s="198">
        <v>5641000001</v>
      </c>
      <c r="B299" s="197" t="s">
        <v>1979</v>
      </c>
      <c r="C299" s="374">
        <v>18372.400000000001</v>
      </c>
      <c r="D299" s="196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>
      <c r="A300" s="198">
        <v>5641000001</v>
      </c>
      <c r="B300" s="197" t="s">
        <v>1979</v>
      </c>
      <c r="C300" s="374">
        <v>18372.400000000001</v>
      </c>
      <c r="D300" s="196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>
      <c r="A301" s="198">
        <v>5641000001</v>
      </c>
      <c r="B301" s="197" t="s">
        <v>1979</v>
      </c>
      <c r="C301" s="374">
        <v>18372.400000000001</v>
      </c>
      <c r="D301" s="196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>
      <c r="A302" s="198">
        <v>5641000001</v>
      </c>
      <c r="B302" s="197" t="s">
        <v>1979</v>
      </c>
      <c r="C302" s="374">
        <v>18372.400000000001</v>
      </c>
      <c r="D302" s="196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>
      <c r="A303" s="198">
        <v>5641000001</v>
      </c>
      <c r="B303" s="197" t="s">
        <v>1979</v>
      </c>
      <c r="C303" s="374">
        <v>18372.400000000001</v>
      </c>
      <c r="D303" s="196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>
      <c r="A304" s="198">
        <v>5641000001</v>
      </c>
      <c r="B304" s="197" t="s">
        <v>1979</v>
      </c>
      <c r="C304" s="374">
        <v>18372.400000000001</v>
      </c>
      <c r="D304" s="196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>
      <c r="A305" s="198">
        <v>5641000001</v>
      </c>
      <c r="B305" s="197" t="s">
        <v>1979</v>
      </c>
      <c r="C305" s="374">
        <v>18372.400000000001</v>
      </c>
      <c r="D305" s="196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>
      <c r="A306" s="198">
        <v>5641000001</v>
      </c>
      <c r="B306" s="197" t="s">
        <v>1979</v>
      </c>
      <c r="C306" s="374">
        <v>18372.400000000001</v>
      </c>
      <c r="D306" s="196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>
      <c r="A307" s="198">
        <v>5641000001</v>
      </c>
      <c r="B307" s="197" t="s">
        <v>1979</v>
      </c>
      <c r="C307" s="374">
        <v>18372.400000000001</v>
      </c>
      <c r="D307" s="196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>
      <c r="A308" s="198">
        <v>5641000001</v>
      </c>
      <c r="B308" s="197" t="s">
        <v>1979</v>
      </c>
      <c r="C308" s="374">
        <v>18372.400000000001</v>
      </c>
      <c r="D308" s="196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>
      <c r="A309" s="198">
        <v>5641000001</v>
      </c>
      <c r="B309" s="197" t="s">
        <v>1979</v>
      </c>
      <c r="C309" s="374">
        <v>18372.400000000001</v>
      </c>
      <c r="D309" s="196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>
      <c r="A310" s="198">
        <v>5641000001</v>
      </c>
      <c r="B310" s="197" t="s">
        <v>1979</v>
      </c>
      <c r="C310" s="374">
        <v>18372.400000000001</v>
      </c>
      <c r="D310" s="196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>
      <c r="A311" s="198">
        <v>5641000001</v>
      </c>
      <c r="B311" s="197" t="s">
        <v>1979</v>
      </c>
      <c r="C311" s="374">
        <v>18372.400000000001</v>
      </c>
      <c r="D311" s="196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>
      <c r="A312" s="198">
        <v>5641000001</v>
      </c>
      <c r="B312" s="197" t="s">
        <v>1979</v>
      </c>
      <c r="C312" s="374">
        <v>18372.400000000001</v>
      </c>
      <c r="D312" s="196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>
      <c r="A313" s="198">
        <v>5641000001</v>
      </c>
      <c r="B313" s="197" t="s">
        <v>1979</v>
      </c>
      <c r="C313" s="374">
        <v>18372.400000000001</v>
      </c>
      <c r="D313" s="196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>
      <c r="A314" s="198">
        <v>5641000001</v>
      </c>
      <c r="B314" s="197" t="s">
        <v>1979</v>
      </c>
      <c r="C314" s="374">
        <v>18372.400000000001</v>
      </c>
      <c r="D314" s="196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>
      <c r="A315" s="198">
        <v>5641000001</v>
      </c>
      <c r="B315" s="197" t="s">
        <v>1979</v>
      </c>
      <c r="C315" s="374">
        <v>18372.400000000001</v>
      </c>
      <c r="D315" s="196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>
      <c r="A316" s="198">
        <v>5641000001</v>
      </c>
      <c r="B316" s="197" t="s">
        <v>1979</v>
      </c>
      <c r="C316" s="374">
        <v>18372.400000000001</v>
      </c>
      <c r="D316" s="196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>
      <c r="A317" s="198">
        <v>5641000001</v>
      </c>
      <c r="B317" s="197" t="s">
        <v>1979</v>
      </c>
      <c r="C317" s="374">
        <v>18372.400000000001</v>
      </c>
      <c r="D317" s="196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>
      <c r="A318" s="198">
        <v>5641000001</v>
      </c>
      <c r="B318" s="197" t="s">
        <v>1979</v>
      </c>
      <c r="C318" s="374">
        <v>18372.400000000001</v>
      </c>
      <c r="D318" s="196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>
      <c r="A319" s="198">
        <v>5641000001</v>
      </c>
      <c r="B319" s="197" t="s">
        <v>1979</v>
      </c>
      <c r="C319" s="374">
        <v>18372.400000000001</v>
      </c>
      <c r="D319" s="196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>
      <c r="A320" s="198">
        <v>5641000001</v>
      </c>
      <c r="B320" s="197" t="s">
        <v>1979</v>
      </c>
      <c r="C320" s="374">
        <v>18372.400000000001</v>
      </c>
      <c r="D320" s="196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>
      <c r="A321" s="198">
        <v>5641000001</v>
      </c>
      <c r="B321" s="197" t="s">
        <v>1979</v>
      </c>
      <c r="C321" s="374">
        <v>18372.400000000001</v>
      </c>
      <c r="D321" s="196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>
      <c r="A322" s="198">
        <v>5641000001</v>
      </c>
      <c r="B322" s="197" t="s">
        <v>1979</v>
      </c>
      <c r="C322" s="374">
        <v>18372.400000000001</v>
      </c>
      <c r="D322" s="196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>
      <c r="A323" s="198">
        <v>5641000001</v>
      </c>
      <c r="B323" s="197" t="s">
        <v>1979</v>
      </c>
      <c r="C323" s="374">
        <v>18372.400000000001</v>
      </c>
      <c r="D323" s="196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>
      <c r="A324" s="198">
        <v>5641000001</v>
      </c>
      <c r="B324" s="197" t="s">
        <v>1979</v>
      </c>
      <c r="C324" s="374">
        <v>18372.400000000001</v>
      </c>
      <c r="D324" s="196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>
      <c r="A325" s="198">
        <v>5641000001</v>
      </c>
      <c r="B325" s="197" t="s">
        <v>1979</v>
      </c>
      <c r="C325" s="374">
        <v>18372.400000000001</v>
      </c>
      <c r="D325" s="196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>
      <c r="A326" s="198">
        <v>5641000001</v>
      </c>
      <c r="B326" s="197" t="s">
        <v>1979</v>
      </c>
      <c r="C326" s="374">
        <v>18372.400000000001</v>
      </c>
      <c r="D326" s="196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>
      <c r="A327" s="198">
        <v>5641000001</v>
      </c>
      <c r="B327" s="197" t="s">
        <v>1979</v>
      </c>
      <c r="C327" s="374">
        <v>18372.400000000001</v>
      </c>
      <c r="D327" s="196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>
      <c r="A328" s="198">
        <v>5641000001</v>
      </c>
      <c r="B328" s="197" t="s">
        <v>1979</v>
      </c>
      <c r="C328" s="374">
        <v>18372.400000000001</v>
      </c>
      <c r="D328" s="196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>
      <c r="A329" s="198">
        <v>5641000001</v>
      </c>
      <c r="B329" s="197" t="s">
        <v>1979</v>
      </c>
      <c r="C329" s="374">
        <v>18372.400000000001</v>
      </c>
      <c r="D329" s="196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>
      <c r="A330" s="198">
        <v>5641000001</v>
      </c>
      <c r="B330" s="197" t="s">
        <v>1979</v>
      </c>
      <c r="C330" s="374">
        <v>18372.400000000001</v>
      </c>
      <c r="D330" s="196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>
      <c r="A331" s="198">
        <v>5641000001</v>
      </c>
      <c r="B331" s="197" t="s">
        <v>1979</v>
      </c>
      <c r="C331" s="374">
        <v>18372.400000000001</v>
      </c>
      <c r="D331" s="196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>
      <c r="A332" s="198">
        <v>5641000001</v>
      </c>
      <c r="B332" s="197" t="s">
        <v>1979</v>
      </c>
      <c r="C332" s="374">
        <v>18372.400000000001</v>
      </c>
      <c r="D332" s="196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>
      <c r="A333" s="198">
        <v>5641000001</v>
      </c>
      <c r="B333" s="197" t="s">
        <v>1979</v>
      </c>
      <c r="C333" s="374">
        <v>18372.400000000001</v>
      </c>
      <c r="D333" s="196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>
      <c r="A334" s="198">
        <v>5641000001</v>
      </c>
      <c r="B334" s="197" t="s">
        <v>1979</v>
      </c>
      <c r="C334" s="374">
        <v>18372.400000000001</v>
      </c>
      <c r="D334" s="196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>
      <c r="A335" s="198">
        <v>5641000001</v>
      </c>
      <c r="B335" s="197" t="s">
        <v>1979</v>
      </c>
      <c r="C335" s="374">
        <v>18372.400000000001</v>
      </c>
      <c r="D335" s="196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>
      <c r="A336" s="198">
        <v>5641000001</v>
      </c>
      <c r="B336" s="197" t="s">
        <v>1979</v>
      </c>
      <c r="C336" s="374">
        <v>18372.400000000001</v>
      </c>
      <c r="D336" s="196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>
      <c r="A337" s="198">
        <v>5641000001</v>
      </c>
      <c r="B337" s="197" t="s">
        <v>1979</v>
      </c>
      <c r="C337" s="374">
        <v>18372.400000000001</v>
      </c>
      <c r="D337" s="196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>
      <c r="A338" s="198">
        <v>5641000001</v>
      </c>
      <c r="B338" s="197" t="s">
        <v>1979</v>
      </c>
      <c r="C338" s="374">
        <v>18372.400000000001</v>
      </c>
      <c r="D338" s="196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>
      <c r="A339" s="198">
        <v>5641000001</v>
      </c>
      <c r="B339" s="197" t="s">
        <v>1979</v>
      </c>
      <c r="C339" s="374">
        <v>18372.400000000001</v>
      </c>
      <c r="D339" s="196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>
      <c r="A340" s="198">
        <v>5641000001</v>
      </c>
      <c r="B340" s="197" t="s">
        <v>1979</v>
      </c>
      <c r="C340" s="374">
        <v>18372.400000000001</v>
      </c>
      <c r="D340" s="196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>
      <c r="A341" s="198">
        <v>5641000001</v>
      </c>
      <c r="B341" s="197" t="s">
        <v>1979</v>
      </c>
      <c r="C341" s="374">
        <v>18372.400000000001</v>
      </c>
      <c r="D341" s="196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>
      <c r="A342" s="198">
        <v>5641000001</v>
      </c>
      <c r="B342" s="197" t="s">
        <v>1979</v>
      </c>
      <c r="C342" s="374">
        <v>18372.400000000001</v>
      </c>
      <c r="D342" s="196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>
      <c r="A343" s="198">
        <v>5641000001</v>
      </c>
      <c r="B343" s="197" t="s">
        <v>1979</v>
      </c>
      <c r="C343" s="374">
        <v>18372.400000000001</v>
      </c>
      <c r="D343" s="196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>
      <c r="A344" s="198">
        <v>5641000001</v>
      </c>
      <c r="B344" s="197" t="s">
        <v>1979</v>
      </c>
      <c r="C344" s="374">
        <v>18372.400000000001</v>
      </c>
      <c r="D344" s="196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>
      <c r="A345" s="198">
        <v>5641000001</v>
      </c>
      <c r="B345" s="197" t="s">
        <v>1979</v>
      </c>
      <c r="C345" s="374">
        <v>18372.400000000001</v>
      </c>
      <c r="D345" s="196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>
      <c r="A346" s="198">
        <v>5641000001</v>
      </c>
      <c r="B346" s="197" t="s">
        <v>1979</v>
      </c>
      <c r="C346" s="374">
        <v>18372.400000000001</v>
      </c>
      <c r="D346" s="196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>
      <c r="A347" s="198">
        <v>5641000001</v>
      </c>
      <c r="B347" s="197" t="s">
        <v>1979</v>
      </c>
      <c r="C347" s="374">
        <v>18372.400000000001</v>
      </c>
      <c r="D347" s="196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>
      <c r="A348" s="198">
        <v>5641000001</v>
      </c>
      <c r="B348" s="197" t="s">
        <v>1979</v>
      </c>
      <c r="C348" s="374">
        <v>18372.400000000001</v>
      </c>
      <c r="D348" s="196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>
      <c r="A349" s="198">
        <v>5641000001</v>
      </c>
      <c r="B349" s="197" t="s">
        <v>1979</v>
      </c>
      <c r="C349" s="374">
        <v>18372.400000000001</v>
      </c>
      <c r="D349" s="196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>
      <c r="A350" s="198">
        <v>5641000001</v>
      </c>
      <c r="B350" s="197" t="s">
        <v>1979</v>
      </c>
      <c r="C350" s="374">
        <v>18372.400000000001</v>
      </c>
      <c r="D350" s="196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>
      <c r="A351" s="198">
        <v>5641000001</v>
      </c>
      <c r="B351" s="197" t="s">
        <v>1979</v>
      </c>
      <c r="C351" s="374">
        <v>18372.400000000001</v>
      </c>
      <c r="D351" s="196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>
      <c r="A352" s="198">
        <v>5641000001</v>
      </c>
      <c r="B352" s="197" t="s">
        <v>1979</v>
      </c>
      <c r="C352" s="374">
        <v>18372.400000000001</v>
      </c>
      <c r="D352" s="196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>
      <c r="A353" s="198">
        <v>5641000001</v>
      </c>
      <c r="B353" s="197" t="s">
        <v>1979</v>
      </c>
      <c r="C353" s="374">
        <v>18372.400000000001</v>
      </c>
      <c r="D353" s="196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>
      <c r="A354" s="198">
        <v>5641000001</v>
      </c>
      <c r="B354" s="197" t="s">
        <v>1979</v>
      </c>
      <c r="C354" s="374">
        <v>18372.400000000001</v>
      </c>
      <c r="D354" s="196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>
      <c r="A355" s="198">
        <v>5641000001</v>
      </c>
      <c r="B355" s="197" t="s">
        <v>1979</v>
      </c>
      <c r="C355" s="374">
        <v>18372.400000000001</v>
      </c>
      <c r="D355" s="196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>
      <c r="A356" s="198">
        <v>5641000001</v>
      </c>
      <c r="B356" s="197" t="s">
        <v>1979</v>
      </c>
      <c r="C356" s="374">
        <v>18372.400000000001</v>
      </c>
      <c r="D356" s="196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>
      <c r="A357" s="198">
        <v>5641000001</v>
      </c>
      <c r="B357" s="197" t="s">
        <v>1979</v>
      </c>
      <c r="C357" s="374">
        <v>18372.400000000001</v>
      </c>
      <c r="D357" s="196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>
      <c r="A358" s="198">
        <v>5641000001</v>
      </c>
      <c r="B358" s="197" t="s">
        <v>1979</v>
      </c>
      <c r="C358" s="374">
        <v>18372.400000000001</v>
      </c>
      <c r="D358" s="196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>
      <c r="A359" s="198">
        <v>5641000001</v>
      </c>
      <c r="B359" s="197" t="s">
        <v>1979</v>
      </c>
      <c r="C359" s="374">
        <v>18372.400000000001</v>
      </c>
      <c r="D359" s="196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>
      <c r="A360" s="198">
        <v>5641000001</v>
      </c>
      <c r="B360" s="197" t="s">
        <v>1979</v>
      </c>
      <c r="C360" s="374">
        <v>18372.400000000001</v>
      </c>
      <c r="D360" s="196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>
      <c r="A361" s="198">
        <v>5641000001</v>
      </c>
      <c r="B361" s="197" t="s">
        <v>1979</v>
      </c>
      <c r="C361" s="374">
        <v>18372.400000000001</v>
      </c>
      <c r="D361" s="196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>
      <c r="A362" s="198">
        <v>5641000001</v>
      </c>
      <c r="B362" s="197" t="s">
        <v>1979</v>
      </c>
      <c r="C362" s="374">
        <v>18372.400000000001</v>
      </c>
      <c r="D362" s="196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>
      <c r="A363" s="198">
        <v>5641000001</v>
      </c>
      <c r="B363" s="197" t="s">
        <v>1979</v>
      </c>
      <c r="C363" s="374">
        <v>18372.400000000001</v>
      </c>
      <c r="D363" s="196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>
      <c r="A364" s="198">
        <v>5641000001</v>
      </c>
      <c r="B364" s="197" t="s">
        <v>1979</v>
      </c>
      <c r="C364" s="374">
        <v>18372.400000000001</v>
      </c>
      <c r="D364" s="196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>
      <c r="A365" s="198">
        <v>5641000001</v>
      </c>
      <c r="B365" s="197" t="s">
        <v>1979</v>
      </c>
      <c r="C365" s="374">
        <v>18372.400000000001</v>
      </c>
      <c r="D365" s="196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>
      <c r="A366" s="198">
        <v>5641000001</v>
      </c>
      <c r="B366" s="197" t="s">
        <v>1979</v>
      </c>
      <c r="C366" s="374">
        <v>18372.400000000001</v>
      </c>
      <c r="D366" s="196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>
      <c r="A367" s="198">
        <v>5641000001</v>
      </c>
      <c r="B367" s="197" t="s">
        <v>1979</v>
      </c>
      <c r="C367" s="374">
        <v>18372.400000000001</v>
      </c>
      <c r="D367" s="196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>
      <c r="A368" s="198">
        <v>5641000001</v>
      </c>
      <c r="B368" s="197" t="s">
        <v>1979</v>
      </c>
      <c r="C368" s="374">
        <v>18372.400000000001</v>
      </c>
      <c r="D368" s="196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>
      <c r="A369" s="198">
        <v>5641000001</v>
      </c>
      <c r="B369" s="197" t="s">
        <v>1979</v>
      </c>
      <c r="C369" s="374">
        <v>18372.400000000001</v>
      </c>
      <c r="D369" s="196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>
      <c r="A370" s="198">
        <v>5641000001</v>
      </c>
      <c r="B370" s="197" t="s">
        <v>1979</v>
      </c>
      <c r="C370" s="374">
        <v>18372.400000000001</v>
      </c>
      <c r="D370" s="196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>
      <c r="A371" s="198">
        <v>5641000001</v>
      </c>
      <c r="B371" s="197" t="s">
        <v>1979</v>
      </c>
      <c r="C371" s="374">
        <v>18372.400000000001</v>
      </c>
      <c r="D371" s="196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>
      <c r="A372" s="198">
        <v>5641000001</v>
      </c>
      <c r="B372" s="197" t="s">
        <v>1979</v>
      </c>
      <c r="C372" s="374">
        <v>18372.400000000001</v>
      </c>
      <c r="D372" s="196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>
      <c r="A373" s="198">
        <v>5641000001</v>
      </c>
      <c r="B373" s="197" t="s">
        <v>1979</v>
      </c>
      <c r="C373" s="374">
        <v>18372.400000000001</v>
      </c>
      <c r="D373" s="196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>
      <c r="A374" s="198">
        <v>5641000001</v>
      </c>
      <c r="B374" s="197" t="s">
        <v>1979</v>
      </c>
      <c r="C374" s="374">
        <v>18372.400000000001</v>
      </c>
      <c r="D374" s="196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>
      <c r="A375" s="198">
        <v>5641000001</v>
      </c>
      <c r="B375" s="197" t="s">
        <v>1979</v>
      </c>
      <c r="C375" s="374">
        <v>18372.400000000001</v>
      </c>
      <c r="D375" s="196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>
      <c r="A376" s="198">
        <v>5641000001</v>
      </c>
      <c r="B376" s="197" t="s">
        <v>1979</v>
      </c>
      <c r="C376" s="374">
        <v>18372.400000000001</v>
      </c>
      <c r="D376" s="196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>
      <c r="A377" s="198">
        <v>5641000001</v>
      </c>
      <c r="B377" s="197" t="s">
        <v>1979</v>
      </c>
      <c r="C377" s="374">
        <v>18372.400000000001</v>
      </c>
      <c r="D377" s="196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>
      <c r="A378" s="198">
        <v>5641000001</v>
      </c>
      <c r="B378" s="197" t="s">
        <v>1979</v>
      </c>
      <c r="C378" s="374">
        <v>18372.400000000001</v>
      </c>
      <c r="D378" s="196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>
      <c r="A379" s="198">
        <v>5641000001</v>
      </c>
      <c r="B379" s="197" t="s">
        <v>1979</v>
      </c>
      <c r="C379" s="374">
        <v>18372.400000000001</v>
      </c>
      <c r="D379" s="196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>
      <c r="A380" s="198">
        <v>5641000001</v>
      </c>
      <c r="B380" s="197" t="s">
        <v>1979</v>
      </c>
      <c r="C380" s="374">
        <v>18372.400000000001</v>
      </c>
      <c r="D380" s="196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>
      <c r="A381" s="198">
        <v>5641000001</v>
      </c>
      <c r="B381" s="197" t="s">
        <v>1979</v>
      </c>
      <c r="C381" s="374">
        <v>18372.400000000001</v>
      </c>
      <c r="D381" s="196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>
      <c r="A382" s="198">
        <v>5641000001</v>
      </c>
      <c r="B382" s="197" t="s">
        <v>1979</v>
      </c>
      <c r="C382" s="374">
        <v>18372.400000000001</v>
      </c>
      <c r="D382" s="196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>
      <c r="A383" s="198">
        <v>5641000001</v>
      </c>
      <c r="B383" s="197" t="s">
        <v>1979</v>
      </c>
      <c r="C383" s="374">
        <v>18372.400000000001</v>
      </c>
      <c r="D383" s="196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>
      <c r="A384" s="198">
        <v>5641000001</v>
      </c>
      <c r="B384" s="197" t="s">
        <v>1979</v>
      </c>
      <c r="C384" s="374">
        <v>18372.400000000001</v>
      </c>
      <c r="D384" s="196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>
      <c r="A385" s="198">
        <v>5641000001</v>
      </c>
      <c r="B385" s="197" t="s">
        <v>1979</v>
      </c>
      <c r="C385" s="374">
        <v>18372.400000000001</v>
      </c>
      <c r="D385" s="196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>
      <c r="A386" s="198">
        <v>5641000001</v>
      </c>
      <c r="B386" s="197" t="s">
        <v>1979</v>
      </c>
      <c r="C386" s="374">
        <v>18372.400000000001</v>
      </c>
      <c r="D386" s="196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>
      <c r="A387" s="198">
        <v>5641000001</v>
      </c>
      <c r="B387" s="197" t="s">
        <v>1979</v>
      </c>
      <c r="C387" s="374">
        <v>18372.400000000001</v>
      </c>
      <c r="D387" s="196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>
      <c r="A388" s="198">
        <v>5641000001</v>
      </c>
      <c r="B388" s="197" t="s">
        <v>1979</v>
      </c>
      <c r="C388" s="374">
        <v>18372.400000000001</v>
      </c>
      <c r="D388" s="196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>
      <c r="A389" s="198">
        <v>5641000001</v>
      </c>
      <c r="B389" s="197" t="s">
        <v>1979</v>
      </c>
      <c r="C389" s="374">
        <v>18372.400000000001</v>
      </c>
      <c r="D389" s="196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>
      <c r="A390" s="198">
        <v>5641000001</v>
      </c>
      <c r="B390" s="197" t="s">
        <v>1979</v>
      </c>
      <c r="C390" s="374">
        <v>18372.400000000001</v>
      </c>
      <c r="D390" s="196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>
      <c r="A391" s="198">
        <v>5641000001</v>
      </c>
      <c r="B391" s="197" t="s">
        <v>1979</v>
      </c>
      <c r="C391" s="374">
        <v>18372.400000000001</v>
      </c>
      <c r="D391" s="196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>
      <c r="A392" s="198">
        <v>5641000001</v>
      </c>
      <c r="B392" s="197" t="s">
        <v>1979</v>
      </c>
      <c r="C392" s="374">
        <v>18372.400000000001</v>
      </c>
      <c r="D392" s="196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>
      <c r="A393" s="198">
        <v>5641000001</v>
      </c>
      <c r="B393" s="197" t="s">
        <v>1979</v>
      </c>
      <c r="C393" s="374">
        <v>18372.400000000001</v>
      </c>
      <c r="D393" s="196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>
      <c r="A394" s="198">
        <v>5641000001</v>
      </c>
      <c r="B394" s="197" t="s">
        <v>1979</v>
      </c>
      <c r="C394" s="374">
        <v>18372.400000000001</v>
      </c>
      <c r="D394" s="196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>
      <c r="A395" s="198">
        <v>5641000001</v>
      </c>
      <c r="B395" s="197" t="s">
        <v>1979</v>
      </c>
      <c r="C395" s="374">
        <v>18372.400000000001</v>
      </c>
      <c r="D395" s="196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>
      <c r="A396" s="198">
        <v>5641000001</v>
      </c>
      <c r="B396" s="197" t="s">
        <v>1979</v>
      </c>
      <c r="C396" s="374">
        <v>18372.400000000001</v>
      </c>
      <c r="D396" s="196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>
      <c r="A397" s="198">
        <v>5641000001</v>
      </c>
      <c r="B397" s="197" t="s">
        <v>1979</v>
      </c>
      <c r="C397" s="374">
        <v>18372.400000000001</v>
      </c>
      <c r="D397" s="196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>
      <c r="A398" s="198">
        <v>5641000001</v>
      </c>
      <c r="B398" s="197" t="s">
        <v>1979</v>
      </c>
      <c r="C398" s="374">
        <v>18372.400000000001</v>
      </c>
      <c r="D398" s="196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>
      <c r="A399" s="198">
        <v>5641000001</v>
      </c>
      <c r="B399" s="197" t="s">
        <v>1979</v>
      </c>
      <c r="C399" s="374">
        <v>18372.400000000001</v>
      </c>
      <c r="D399" s="196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>
      <c r="A400" s="198">
        <v>5641000001</v>
      </c>
      <c r="B400" s="197" t="s">
        <v>1979</v>
      </c>
      <c r="C400" s="374">
        <v>18372.400000000001</v>
      </c>
      <c r="D400" s="196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>
      <c r="A401" s="198">
        <v>5641000001</v>
      </c>
      <c r="B401" s="197" t="s">
        <v>1979</v>
      </c>
      <c r="C401" s="374">
        <v>18372.400000000001</v>
      </c>
      <c r="D401" s="196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>
      <c r="A402" s="198">
        <v>5641000001</v>
      </c>
      <c r="B402" s="197" t="s">
        <v>1979</v>
      </c>
      <c r="C402" s="374">
        <v>18372.400000000001</v>
      </c>
      <c r="D402" s="196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>
      <c r="A403" s="198">
        <v>5641000001</v>
      </c>
      <c r="B403" s="197" t="s">
        <v>1979</v>
      </c>
      <c r="C403" s="374">
        <v>18372.400000000001</v>
      </c>
      <c r="D403" s="196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>
      <c r="A404" s="198">
        <v>5641000001</v>
      </c>
      <c r="B404" s="197" t="s">
        <v>1979</v>
      </c>
      <c r="C404" s="374">
        <v>18372.400000000001</v>
      </c>
      <c r="D404" s="196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>
      <c r="A405" s="198">
        <v>5641000001</v>
      </c>
      <c r="B405" s="197" t="s">
        <v>1979</v>
      </c>
      <c r="C405" s="374">
        <v>18372.400000000001</v>
      </c>
      <c r="D405" s="196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>
      <c r="A406" s="198">
        <v>5641000001</v>
      </c>
      <c r="B406" s="197" t="s">
        <v>1979</v>
      </c>
      <c r="C406" s="374">
        <v>18372.400000000001</v>
      </c>
      <c r="D406" s="196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>
      <c r="A407" s="198">
        <v>5641000001</v>
      </c>
      <c r="B407" s="197" t="s">
        <v>1979</v>
      </c>
      <c r="C407" s="374">
        <v>18372.400000000001</v>
      </c>
      <c r="D407" s="196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>
      <c r="A408" s="198">
        <v>5641000001</v>
      </c>
      <c r="B408" s="197" t="s">
        <v>1979</v>
      </c>
      <c r="C408" s="374">
        <v>18372.400000000001</v>
      </c>
      <c r="D408" s="196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>
      <c r="A409" s="198">
        <v>5641000001</v>
      </c>
      <c r="B409" s="197" t="s">
        <v>1979</v>
      </c>
      <c r="C409" s="374">
        <v>18372.400000000001</v>
      </c>
      <c r="D409" s="196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>
      <c r="A410" s="198">
        <v>5641000001</v>
      </c>
      <c r="B410" s="197" t="s">
        <v>1979</v>
      </c>
      <c r="C410" s="374">
        <v>18372.400000000001</v>
      </c>
      <c r="D410" s="196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>
      <c r="A411" s="198">
        <v>5641000001</v>
      </c>
      <c r="B411" s="197" t="s">
        <v>1979</v>
      </c>
      <c r="C411" s="374">
        <v>18372.400000000001</v>
      </c>
      <c r="D411" s="196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>
      <c r="A412" s="198">
        <v>5641000001</v>
      </c>
      <c r="B412" s="197" t="s">
        <v>1979</v>
      </c>
      <c r="C412" s="374">
        <v>18372.400000000001</v>
      </c>
      <c r="D412" s="196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>
      <c r="A413" s="198">
        <v>5641000001</v>
      </c>
      <c r="B413" s="197" t="s">
        <v>1979</v>
      </c>
      <c r="C413" s="374">
        <v>18372.400000000001</v>
      </c>
      <c r="D413" s="196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>
      <c r="A414" s="198">
        <v>5641000001</v>
      </c>
      <c r="B414" s="197" t="s">
        <v>1979</v>
      </c>
      <c r="C414" s="374">
        <v>18372.400000000001</v>
      </c>
      <c r="D414" s="196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>
      <c r="A415" s="198">
        <v>5641000001</v>
      </c>
      <c r="B415" s="197" t="s">
        <v>1979</v>
      </c>
      <c r="C415" s="374">
        <v>18372.400000000001</v>
      </c>
      <c r="D415" s="196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>
      <c r="A416" s="198">
        <v>5641000001</v>
      </c>
      <c r="B416" s="197" t="s">
        <v>1979</v>
      </c>
      <c r="C416" s="374">
        <v>18372.400000000001</v>
      </c>
      <c r="D416" s="196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>
      <c r="A417" s="198">
        <v>5641000001</v>
      </c>
      <c r="B417" s="197" t="s">
        <v>1979</v>
      </c>
      <c r="C417" s="374">
        <v>18372.400000000001</v>
      </c>
      <c r="D417" s="196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>
      <c r="A418" s="198">
        <v>5641000001</v>
      </c>
      <c r="B418" s="197" t="s">
        <v>1979</v>
      </c>
      <c r="C418" s="374">
        <v>18372.400000000001</v>
      </c>
      <c r="D418" s="196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>
      <c r="A419" s="198">
        <v>5641000001</v>
      </c>
      <c r="B419" s="197" t="s">
        <v>1979</v>
      </c>
      <c r="C419" s="374">
        <v>18372.400000000001</v>
      </c>
      <c r="D419" s="196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>
      <c r="A420" s="198">
        <v>5641000001</v>
      </c>
      <c r="B420" s="197" t="s">
        <v>1979</v>
      </c>
      <c r="C420" s="374">
        <v>18372.400000000001</v>
      </c>
      <c r="D420" s="196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>
      <c r="A421" s="198">
        <v>5641000001</v>
      </c>
      <c r="B421" s="197" t="s">
        <v>1979</v>
      </c>
      <c r="C421" s="374">
        <v>18372.400000000001</v>
      </c>
      <c r="D421" s="196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>
      <c r="A422" s="198">
        <v>5641000001</v>
      </c>
      <c r="B422" s="197" t="s">
        <v>1979</v>
      </c>
      <c r="C422" s="374">
        <v>18372.400000000001</v>
      </c>
      <c r="D422" s="196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>
      <c r="A423" s="198">
        <v>5641000001</v>
      </c>
      <c r="B423" s="197" t="s">
        <v>1979</v>
      </c>
      <c r="C423" s="374">
        <v>18372.400000000001</v>
      </c>
      <c r="D423" s="196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>
      <c r="A424" s="198">
        <v>5641000001</v>
      </c>
      <c r="B424" s="197" t="s">
        <v>1979</v>
      </c>
      <c r="C424" s="374">
        <v>18372.400000000001</v>
      </c>
      <c r="D424" s="196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>
      <c r="A425" s="198">
        <v>5641000001</v>
      </c>
      <c r="B425" s="197" t="s">
        <v>1979</v>
      </c>
      <c r="C425" s="374">
        <v>18372.400000000001</v>
      </c>
      <c r="D425" s="196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>
      <c r="A426" s="198">
        <v>5641000001</v>
      </c>
      <c r="B426" s="197" t="s">
        <v>1979</v>
      </c>
      <c r="C426" s="374">
        <v>18372.400000000001</v>
      </c>
      <c r="D426" s="196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>
      <c r="A427" s="198">
        <v>5641000001</v>
      </c>
      <c r="B427" s="197" t="s">
        <v>1979</v>
      </c>
      <c r="C427" s="374">
        <v>18372.400000000001</v>
      </c>
      <c r="D427" s="196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>
      <c r="A428" s="198">
        <v>5641000001</v>
      </c>
      <c r="B428" s="197" t="s">
        <v>1979</v>
      </c>
      <c r="C428" s="374">
        <v>18372.400000000001</v>
      </c>
      <c r="D428" s="196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>
      <c r="A429" s="198">
        <v>5641000001</v>
      </c>
      <c r="B429" s="197" t="s">
        <v>1979</v>
      </c>
      <c r="C429" s="374">
        <v>18372.400000000001</v>
      </c>
      <c r="D429" s="196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>
      <c r="A430" s="198">
        <v>5641000001</v>
      </c>
      <c r="B430" s="197" t="s">
        <v>1979</v>
      </c>
      <c r="C430" s="374">
        <v>18372.400000000001</v>
      </c>
      <c r="D430" s="196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>
      <c r="A431" s="198">
        <v>5641000001</v>
      </c>
      <c r="B431" s="197" t="s">
        <v>1979</v>
      </c>
      <c r="C431" s="374">
        <v>18372.400000000001</v>
      </c>
      <c r="D431" s="196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>
      <c r="A432" s="198">
        <v>5641000001</v>
      </c>
      <c r="B432" s="197" t="s">
        <v>1979</v>
      </c>
      <c r="C432" s="374">
        <v>18372.400000000001</v>
      </c>
      <c r="D432" s="196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>
      <c r="A433" s="198">
        <v>5641000001</v>
      </c>
      <c r="B433" s="197" t="s">
        <v>1979</v>
      </c>
      <c r="C433" s="374">
        <v>18372.400000000001</v>
      </c>
      <c r="D433" s="196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>
      <c r="A434" s="198">
        <v>5641000001</v>
      </c>
      <c r="B434" s="197" t="s">
        <v>1979</v>
      </c>
      <c r="C434" s="374">
        <v>18372.400000000001</v>
      </c>
      <c r="D434" s="196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>
      <c r="A435" s="198">
        <v>5641000001</v>
      </c>
      <c r="B435" s="197" t="s">
        <v>1979</v>
      </c>
      <c r="C435" s="374">
        <v>18372.400000000001</v>
      </c>
      <c r="D435" s="196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>
      <c r="A436" s="198">
        <v>5641000001</v>
      </c>
      <c r="B436" s="197" t="s">
        <v>1979</v>
      </c>
      <c r="C436" s="374">
        <v>18372.400000000001</v>
      </c>
      <c r="D436" s="196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>
      <c r="A437" s="198">
        <v>5641000001</v>
      </c>
      <c r="B437" s="197" t="s">
        <v>1979</v>
      </c>
      <c r="C437" s="374">
        <v>18372.400000000001</v>
      </c>
      <c r="D437" s="196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>
      <c r="A438" s="198">
        <v>5641000001</v>
      </c>
      <c r="B438" s="197" t="s">
        <v>1979</v>
      </c>
      <c r="C438" s="374">
        <v>18372.400000000001</v>
      </c>
      <c r="D438" s="196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>
      <c r="A439" s="198">
        <v>5641000001</v>
      </c>
      <c r="B439" s="197" t="s">
        <v>1979</v>
      </c>
      <c r="C439" s="374">
        <v>18372.400000000001</v>
      </c>
      <c r="D439" s="196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>
      <c r="A440" s="198">
        <v>5641000001</v>
      </c>
      <c r="B440" s="197" t="s">
        <v>1979</v>
      </c>
      <c r="C440" s="374">
        <v>18372.400000000001</v>
      </c>
      <c r="D440" s="196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>
      <c r="A441" s="198">
        <v>5641000001</v>
      </c>
      <c r="B441" s="197" t="s">
        <v>1979</v>
      </c>
      <c r="C441" s="374">
        <v>18372.400000000001</v>
      </c>
      <c r="D441" s="196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>
      <c r="A442" s="198">
        <v>5641000001</v>
      </c>
      <c r="B442" s="197" t="s">
        <v>1979</v>
      </c>
      <c r="C442" s="374">
        <v>18372.400000000001</v>
      </c>
      <c r="D442" s="196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>
      <c r="A443" s="198">
        <v>5641000001</v>
      </c>
      <c r="B443" s="197" t="s">
        <v>1979</v>
      </c>
      <c r="C443" s="374">
        <v>18372.400000000001</v>
      </c>
      <c r="D443" s="196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>
      <c r="A444" s="198">
        <v>5641000001</v>
      </c>
      <c r="B444" s="197" t="s">
        <v>1979</v>
      </c>
      <c r="C444" s="374">
        <v>18372.400000000001</v>
      </c>
      <c r="D444" s="196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>
      <c r="A445" s="198">
        <v>5641000001</v>
      </c>
      <c r="B445" s="197" t="s">
        <v>1979</v>
      </c>
      <c r="C445" s="374">
        <v>18372.400000000001</v>
      </c>
      <c r="D445" s="196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>
      <c r="A446" s="198">
        <v>5641000001</v>
      </c>
      <c r="B446" s="197" t="s">
        <v>1979</v>
      </c>
      <c r="C446" s="374">
        <v>18372.400000000001</v>
      </c>
      <c r="D446" s="196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>
      <c r="A447" s="198">
        <v>5641000001</v>
      </c>
      <c r="B447" s="197" t="s">
        <v>1979</v>
      </c>
      <c r="C447" s="374">
        <v>18372.400000000001</v>
      </c>
      <c r="D447" s="196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>
      <c r="A448" s="198">
        <v>5641000001</v>
      </c>
      <c r="B448" s="197" t="s">
        <v>1979</v>
      </c>
      <c r="C448" s="374">
        <v>18372.400000000001</v>
      </c>
      <c r="D448" s="196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>
      <c r="A449" s="198">
        <v>5641000001</v>
      </c>
      <c r="B449" s="197" t="s">
        <v>1979</v>
      </c>
      <c r="C449" s="374">
        <v>18372.400000000001</v>
      </c>
      <c r="D449" s="196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>
      <c r="A450" s="198">
        <v>5641000001</v>
      </c>
      <c r="B450" s="197" t="s">
        <v>1979</v>
      </c>
      <c r="C450" s="374">
        <v>18372.400000000001</v>
      </c>
      <c r="D450" s="196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>
      <c r="A451" s="198">
        <v>5641000001</v>
      </c>
      <c r="B451" s="197" t="s">
        <v>1979</v>
      </c>
      <c r="C451" s="374">
        <v>18372.400000000001</v>
      </c>
      <c r="D451" s="196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>
      <c r="A452" s="198">
        <v>5641000001</v>
      </c>
      <c r="B452" s="197" t="s">
        <v>1979</v>
      </c>
      <c r="C452" s="374">
        <v>18372.400000000001</v>
      </c>
      <c r="D452" s="196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>
      <c r="A453" s="198">
        <v>5641000001</v>
      </c>
      <c r="B453" s="197" t="s">
        <v>1979</v>
      </c>
      <c r="C453" s="374">
        <v>18372.400000000001</v>
      </c>
      <c r="D453" s="196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>
      <c r="A454" s="198">
        <v>5641000001</v>
      </c>
      <c r="B454" s="197" t="s">
        <v>1979</v>
      </c>
      <c r="C454" s="374">
        <v>18372.400000000001</v>
      </c>
      <c r="D454" s="196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>
      <c r="A455" s="198">
        <v>5641000001</v>
      </c>
      <c r="B455" s="197" t="s">
        <v>1979</v>
      </c>
      <c r="C455" s="374">
        <v>18372.400000000001</v>
      </c>
      <c r="D455" s="196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>
      <c r="A456" s="198">
        <v>5641000001</v>
      </c>
      <c r="B456" s="197" t="s">
        <v>1979</v>
      </c>
      <c r="C456" s="374">
        <v>18372.400000000001</v>
      </c>
      <c r="D456" s="196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>
      <c r="A457" s="198">
        <v>5641000001</v>
      </c>
      <c r="B457" s="197" t="s">
        <v>1979</v>
      </c>
      <c r="C457" s="374">
        <v>18372.400000000001</v>
      </c>
      <c r="D457" s="196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>
      <c r="A458" s="198">
        <v>5641000001</v>
      </c>
      <c r="B458" s="197" t="s">
        <v>1979</v>
      </c>
      <c r="C458" s="374">
        <v>18372.400000000001</v>
      </c>
      <c r="D458" s="196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>
      <c r="A459" s="198">
        <v>5641000001</v>
      </c>
      <c r="B459" s="197" t="s">
        <v>1979</v>
      </c>
      <c r="C459" s="374">
        <v>18372.400000000001</v>
      </c>
      <c r="D459" s="196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>
      <c r="A460" s="198">
        <v>5641000001</v>
      </c>
      <c r="B460" s="197" t="s">
        <v>1979</v>
      </c>
      <c r="C460" s="374">
        <v>18372.400000000001</v>
      </c>
      <c r="D460" s="196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>
      <c r="A461" s="198">
        <v>5641000001</v>
      </c>
      <c r="B461" s="197" t="s">
        <v>1979</v>
      </c>
      <c r="C461" s="374">
        <v>18372.400000000001</v>
      </c>
      <c r="D461" s="196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>
      <c r="A462" s="198">
        <v>5641000001</v>
      </c>
      <c r="B462" s="197" t="s">
        <v>1979</v>
      </c>
      <c r="C462" s="374">
        <v>18372.400000000001</v>
      </c>
      <c r="D462" s="196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>
      <c r="A463" s="198">
        <v>5641000001</v>
      </c>
      <c r="B463" s="197" t="s">
        <v>1979</v>
      </c>
      <c r="C463" s="374">
        <v>18372.400000000001</v>
      </c>
      <c r="D463" s="196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>
      <c r="A464" s="198">
        <v>5641000001</v>
      </c>
      <c r="B464" s="197" t="s">
        <v>1979</v>
      </c>
      <c r="C464" s="374">
        <v>18372.400000000001</v>
      </c>
      <c r="D464" s="196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>
      <c r="A465" s="198">
        <v>5641000001</v>
      </c>
      <c r="B465" s="197" t="s">
        <v>1979</v>
      </c>
      <c r="C465" s="374">
        <v>18372.400000000001</v>
      </c>
      <c r="D465" s="196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>
      <c r="A466" s="198">
        <v>5641000001</v>
      </c>
      <c r="B466" s="197" t="s">
        <v>1979</v>
      </c>
      <c r="C466" s="374">
        <v>18372.400000000001</v>
      </c>
      <c r="D466" s="196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>
      <c r="A467" s="198">
        <v>5641000001</v>
      </c>
      <c r="B467" s="197" t="s">
        <v>1979</v>
      </c>
      <c r="C467" s="374">
        <v>18372.400000000001</v>
      </c>
      <c r="D467" s="196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>
      <c r="A468" s="198">
        <v>5641000001</v>
      </c>
      <c r="B468" s="197" t="s">
        <v>1979</v>
      </c>
      <c r="C468" s="374">
        <v>18372.400000000001</v>
      </c>
      <c r="D468" s="196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>
      <c r="A469" s="198">
        <v>5641000001</v>
      </c>
      <c r="B469" s="197" t="s">
        <v>1979</v>
      </c>
      <c r="C469" s="374">
        <v>18372.400000000001</v>
      </c>
      <c r="D469" s="196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>
      <c r="A470" s="198">
        <v>5641000001</v>
      </c>
      <c r="B470" s="197" t="s">
        <v>1979</v>
      </c>
      <c r="C470" s="374">
        <v>18372.400000000001</v>
      </c>
      <c r="D470" s="196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>
      <c r="A471" s="198">
        <v>5641000001</v>
      </c>
      <c r="B471" s="197" t="s">
        <v>1979</v>
      </c>
      <c r="C471" s="374">
        <v>18372.400000000001</v>
      </c>
      <c r="D471" s="196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>
      <c r="A472" s="198">
        <v>5641000001</v>
      </c>
      <c r="B472" s="197" t="s">
        <v>1979</v>
      </c>
      <c r="C472" s="374">
        <v>18372.400000000001</v>
      </c>
      <c r="D472" s="196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>
      <c r="A473" s="198">
        <v>5641000001</v>
      </c>
      <c r="B473" s="197" t="s">
        <v>1979</v>
      </c>
      <c r="C473" s="374">
        <v>18372.400000000001</v>
      </c>
      <c r="D473" s="196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>
      <c r="A474" s="198">
        <v>5641000001</v>
      </c>
      <c r="B474" s="197" t="s">
        <v>1979</v>
      </c>
      <c r="C474" s="374">
        <v>18372.400000000001</v>
      </c>
      <c r="D474" s="196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>
      <c r="A475" s="198">
        <v>5641000001</v>
      </c>
      <c r="B475" s="197" t="s">
        <v>1979</v>
      </c>
      <c r="C475" s="374">
        <v>18372.400000000001</v>
      </c>
      <c r="D475" s="196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>
      <c r="A476" s="198">
        <v>5641000001</v>
      </c>
      <c r="B476" s="197" t="s">
        <v>1979</v>
      </c>
      <c r="C476" s="374">
        <v>18372.400000000001</v>
      </c>
      <c r="D476" s="196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>
      <c r="A477" s="198">
        <v>5641000001</v>
      </c>
      <c r="B477" s="197" t="s">
        <v>1979</v>
      </c>
      <c r="C477" s="374">
        <v>18372.400000000001</v>
      </c>
      <c r="D477" s="196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>
      <c r="A478" s="198">
        <v>5641000001</v>
      </c>
      <c r="B478" s="197" t="s">
        <v>1979</v>
      </c>
      <c r="C478" s="374">
        <v>18372.400000000001</v>
      </c>
      <c r="D478" s="196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>
      <c r="A479" s="198">
        <v>5641000001</v>
      </c>
      <c r="B479" s="197" t="s">
        <v>1979</v>
      </c>
      <c r="C479" s="374">
        <v>18372.400000000001</v>
      </c>
      <c r="D479" s="196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>
      <c r="A480" s="198">
        <v>5641000001</v>
      </c>
      <c r="B480" s="197" t="s">
        <v>1979</v>
      </c>
      <c r="C480" s="374">
        <v>18372.400000000001</v>
      </c>
      <c r="D480" s="196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>
      <c r="A481" s="198">
        <v>5641000001</v>
      </c>
      <c r="B481" s="197" t="s">
        <v>1979</v>
      </c>
      <c r="C481" s="374">
        <v>18372.400000000001</v>
      </c>
      <c r="D481" s="196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>
      <c r="A482" s="198">
        <v>5641000001</v>
      </c>
      <c r="B482" s="197" t="s">
        <v>1979</v>
      </c>
      <c r="C482" s="374">
        <v>18372.400000000001</v>
      </c>
      <c r="D482" s="196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>
      <c r="A483" s="198">
        <v>5641000001</v>
      </c>
      <c r="B483" s="197" t="s">
        <v>1979</v>
      </c>
      <c r="C483" s="374">
        <v>18372.400000000001</v>
      </c>
      <c r="D483" s="196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>
      <c r="A484" s="198">
        <v>5641000001</v>
      </c>
      <c r="B484" s="197" t="s">
        <v>1979</v>
      </c>
      <c r="C484" s="374">
        <v>18372.400000000001</v>
      </c>
      <c r="D484" s="196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>
      <c r="A485" s="198">
        <v>5641000001</v>
      </c>
      <c r="B485" s="197" t="s">
        <v>1979</v>
      </c>
      <c r="C485" s="374">
        <v>18372.400000000001</v>
      </c>
      <c r="D485" s="196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>
      <c r="A486" s="198">
        <v>5641000001</v>
      </c>
      <c r="B486" s="197" t="s">
        <v>1979</v>
      </c>
      <c r="C486" s="374">
        <v>18372.400000000001</v>
      </c>
      <c r="D486" s="196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>
      <c r="A487" s="198">
        <v>5641000001</v>
      </c>
      <c r="B487" s="197" t="s">
        <v>1979</v>
      </c>
      <c r="C487" s="374">
        <v>18372.400000000001</v>
      </c>
      <c r="D487" s="196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>
      <c r="A488" s="198">
        <v>5641000001</v>
      </c>
      <c r="B488" s="197" t="s">
        <v>1979</v>
      </c>
      <c r="C488" s="374">
        <v>18372.400000000001</v>
      </c>
      <c r="D488" s="196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>
      <c r="A489" s="198">
        <v>5641000001</v>
      </c>
      <c r="B489" s="197" t="s">
        <v>1979</v>
      </c>
      <c r="C489" s="374">
        <v>18372.400000000001</v>
      </c>
      <c r="D489" s="196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>
      <c r="A490" s="198">
        <v>5641000001</v>
      </c>
      <c r="B490" s="197" t="s">
        <v>1979</v>
      </c>
      <c r="C490" s="374">
        <v>18372.400000000001</v>
      </c>
      <c r="D490" s="196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>
      <c r="A491" s="198">
        <v>5641000001</v>
      </c>
      <c r="B491" s="197" t="s">
        <v>1979</v>
      </c>
      <c r="C491" s="374">
        <v>18372.400000000001</v>
      </c>
      <c r="D491" s="196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>
      <c r="A492" s="198">
        <v>5641000001</v>
      </c>
      <c r="B492" s="197" t="s">
        <v>1979</v>
      </c>
      <c r="C492" s="374">
        <v>18372.400000000001</v>
      </c>
      <c r="D492" s="196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>
      <c r="A493" s="198">
        <v>5641000001</v>
      </c>
      <c r="B493" s="197" t="s">
        <v>1979</v>
      </c>
      <c r="C493" s="374">
        <v>18372.400000000001</v>
      </c>
      <c r="D493" s="196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>
      <c r="A494" s="198">
        <v>5641000001</v>
      </c>
      <c r="B494" s="197" t="s">
        <v>1979</v>
      </c>
      <c r="C494" s="374">
        <v>18372.400000000001</v>
      </c>
      <c r="D494" s="196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>
      <c r="A495" s="198">
        <v>5641000001</v>
      </c>
      <c r="B495" s="197" t="s">
        <v>1979</v>
      </c>
      <c r="C495" s="374">
        <v>18372.400000000001</v>
      </c>
      <c r="D495" s="196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>
      <c r="A496" s="198">
        <v>5641000001</v>
      </c>
      <c r="B496" s="197" t="s">
        <v>1979</v>
      </c>
      <c r="C496" s="374">
        <v>18372.400000000001</v>
      </c>
      <c r="D496" s="196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>
      <c r="A497" s="198">
        <v>5641000001</v>
      </c>
      <c r="B497" s="197" t="s">
        <v>1979</v>
      </c>
      <c r="C497" s="374">
        <v>18372.400000000001</v>
      </c>
      <c r="D497" s="196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>
      <c r="A498" s="198">
        <v>5641000001</v>
      </c>
      <c r="B498" s="197" t="s">
        <v>1979</v>
      </c>
      <c r="C498" s="374">
        <v>18372.400000000001</v>
      </c>
      <c r="D498" s="196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>
      <c r="A499" s="198">
        <v>5641000001</v>
      </c>
      <c r="B499" s="197" t="s">
        <v>1979</v>
      </c>
      <c r="C499" s="374">
        <v>18372.400000000001</v>
      </c>
      <c r="D499" s="196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>
      <c r="A500" s="198">
        <v>5641000001</v>
      </c>
      <c r="B500" s="197" t="s">
        <v>1979</v>
      </c>
      <c r="C500" s="374">
        <v>18372.400000000001</v>
      </c>
      <c r="D500" s="196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>
      <c r="A501" s="198">
        <v>5641000001</v>
      </c>
      <c r="B501" s="197" t="s">
        <v>1979</v>
      </c>
      <c r="C501" s="374">
        <v>18372.400000000001</v>
      </c>
      <c r="D501" s="196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>
      <c r="A502" s="198">
        <v>5641000001</v>
      </c>
      <c r="B502" s="197" t="s">
        <v>1979</v>
      </c>
      <c r="C502" s="374">
        <v>18372.400000000001</v>
      </c>
      <c r="D502" s="196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>
      <c r="A503" s="198">
        <v>5641000001</v>
      </c>
      <c r="B503" s="197" t="s">
        <v>1979</v>
      </c>
      <c r="C503" s="374">
        <v>18372.400000000001</v>
      </c>
      <c r="D503" s="196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>
      <c r="A504" s="198">
        <v>5641000001</v>
      </c>
      <c r="B504" s="197" t="s">
        <v>1979</v>
      </c>
      <c r="C504" s="374">
        <v>18372.400000000001</v>
      </c>
      <c r="D504" s="196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>
      <c r="A505" s="198">
        <v>5641000001</v>
      </c>
      <c r="B505" s="197" t="s">
        <v>1979</v>
      </c>
      <c r="C505" s="374">
        <v>18372.400000000001</v>
      </c>
      <c r="D505" s="196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>
      <c r="A506" s="198">
        <v>5641000001</v>
      </c>
      <c r="B506" s="197" t="s">
        <v>1979</v>
      </c>
      <c r="C506" s="374">
        <v>18372.400000000001</v>
      </c>
      <c r="D506" s="196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>
      <c r="A507" s="198">
        <v>5641000001</v>
      </c>
      <c r="B507" s="197" t="s">
        <v>1979</v>
      </c>
      <c r="C507" s="374">
        <v>18372.400000000001</v>
      </c>
      <c r="D507" s="196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>
      <c r="A508" s="198">
        <v>5641000001</v>
      </c>
      <c r="B508" s="197" t="s">
        <v>1979</v>
      </c>
      <c r="C508" s="374">
        <v>18372.400000000001</v>
      </c>
      <c r="D508" s="196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>
      <c r="A509" s="198">
        <v>5641000001</v>
      </c>
      <c r="B509" s="197" t="s">
        <v>1979</v>
      </c>
      <c r="C509" s="374">
        <v>18372.400000000001</v>
      </c>
      <c r="D509" s="196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>
      <c r="A510" s="198">
        <v>5641000001</v>
      </c>
      <c r="B510" s="197" t="s">
        <v>1979</v>
      </c>
      <c r="C510" s="374">
        <v>18372.400000000001</v>
      </c>
      <c r="D510" s="196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>
      <c r="A511" s="198">
        <v>5641000001</v>
      </c>
      <c r="B511" s="197" t="s">
        <v>1979</v>
      </c>
      <c r="C511" s="374">
        <v>18372.400000000001</v>
      </c>
      <c r="D511" s="196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>
      <c r="A512" s="198">
        <v>5641000001</v>
      </c>
      <c r="B512" s="197" t="s">
        <v>1979</v>
      </c>
      <c r="C512" s="374">
        <v>18372.400000000001</v>
      </c>
      <c r="D512" s="196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>
      <c r="A513" s="198">
        <v>5641000001</v>
      </c>
      <c r="B513" s="197" t="s">
        <v>1979</v>
      </c>
      <c r="C513" s="374">
        <v>18372.400000000001</v>
      </c>
      <c r="D513" s="196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>
      <c r="A514" s="198">
        <v>5641000001</v>
      </c>
      <c r="B514" s="197" t="s">
        <v>1979</v>
      </c>
      <c r="C514" s="374">
        <v>18372.400000000001</v>
      </c>
      <c r="D514" s="196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>
      <c r="A515" s="198">
        <v>5641000001</v>
      </c>
      <c r="B515" s="197" t="s">
        <v>1979</v>
      </c>
      <c r="C515" s="374">
        <v>18372.400000000001</v>
      </c>
      <c r="D515" s="196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>
      <c r="A516" s="198">
        <v>5641000001</v>
      </c>
      <c r="B516" s="197" t="s">
        <v>1979</v>
      </c>
      <c r="C516" s="374">
        <v>18372.400000000001</v>
      </c>
      <c r="D516" s="196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>
      <c r="A517" s="198">
        <v>5641000001</v>
      </c>
      <c r="B517" s="197" t="s">
        <v>1979</v>
      </c>
      <c r="C517" s="374">
        <v>18372.400000000001</v>
      </c>
      <c r="D517" s="196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>
      <c r="A518" s="198">
        <v>5641000001</v>
      </c>
      <c r="B518" s="197" t="s">
        <v>1979</v>
      </c>
      <c r="C518" s="374">
        <v>18372.400000000001</v>
      </c>
      <c r="D518" s="196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>
      <c r="A519" s="198">
        <v>5641000001</v>
      </c>
      <c r="B519" s="197" t="s">
        <v>1979</v>
      </c>
      <c r="C519" s="374">
        <v>18372.400000000001</v>
      </c>
      <c r="D519" s="196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>
      <c r="A520" s="198">
        <v>5641000001</v>
      </c>
      <c r="B520" s="197" t="s">
        <v>1979</v>
      </c>
      <c r="C520" s="374">
        <v>18372.400000000001</v>
      </c>
      <c r="D520" s="196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>
      <c r="A521" s="198">
        <v>5641000001</v>
      </c>
      <c r="B521" s="197" t="s">
        <v>1979</v>
      </c>
      <c r="C521" s="374">
        <v>18372.400000000001</v>
      </c>
      <c r="D521" s="196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>
      <c r="A522" s="198">
        <v>5641000001</v>
      </c>
      <c r="B522" s="197" t="s">
        <v>1979</v>
      </c>
      <c r="C522" s="374">
        <v>18372.400000000001</v>
      </c>
      <c r="D522" s="196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>
      <c r="A523" s="198">
        <v>5641000001</v>
      </c>
      <c r="B523" s="197" t="s">
        <v>1979</v>
      </c>
      <c r="C523" s="374">
        <v>18372.400000000001</v>
      </c>
      <c r="D523" s="196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>
      <c r="A524" s="198">
        <v>5641000001</v>
      </c>
      <c r="B524" s="197" t="s">
        <v>1979</v>
      </c>
      <c r="C524" s="374">
        <v>18372.400000000001</v>
      </c>
      <c r="D524" s="196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>
      <c r="A525" s="198">
        <v>5641000001</v>
      </c>
      <c r="B525" s="197" t="s">
        <v>1979</v>
      </c>
      <c r="C525" s="374">
        <v>18372.400000000001</v>
      </c>
      <c r="D525" s="196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>
      <c r="A526" s="198">
        <v>5641000001</v>
      </c>
      <c r="B526" s="197" t="s">
        <v>1979</v>
      </c>
      <c r="C526" s="374">
        <v>18372.400000000001</v>
      </c>
      <c r="D526" s="196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>
      <c r="A527" s="198">
        <v>5641000001</v>
      </c>
      <c r="B527" s="197" t="s">
        <v>1979</v>
      </c>
      <c r="C527" s="374">
        <v>18372.400000000001</v>
      </c>
      <c r="D527" s="196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>
      <c r="A528" s="198">
        <v>5641000001</v>
      </c>
      <c r="B528" s="197" t="s">
        <v>1979</v>
      </c>
      <c r="C528" s="374">
        <v>18372.400000000001</v>
      </c>
      <c r="D528" s="196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>
      <c r="A529" s="198">
        <v>5641000001</v>
      </c>
      <c r="B529" s="197" t="s">
        <v>1979</v>
      </c>
      <c r="C529" s="374">
        <v>18372.400000000001</v>
      </c>
      <c r="D529" s="196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>
      <c r="A530" s="198">
        <v>5641000001</v>
      </c>
      <c r="B530" s="197" t="s">
        <v>1979</v>
      </c>
      <c r="C530" s="374">
        <v>18372.400000000001</v>
      </c>
      <c r="D530" s="196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>
      <c r="A531" s="198">
        <v>5641000001</v>
      </c>
      <c r="B531" s="197" t="s">
        <v>1979</v>
      </c>
      <c r="C531" s="374">
        <v>18372.400000000001</v>
      </c>
      <c r="D531" s="196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>
      <c r="A532" s="198">
        <v>5641000001</v>
      </c>
      <c r="B532" s="197" t="s">
        <v>1979</v>
      </c>
      <c r="C532" s="374">
        <v>18372.400000000001</v>
      </c>
      <c r="D532" s="196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>
      <c r="A533" s="198">
        <v>5641000001</v>
      </c>
      <c r="B533" s="197" t="s">
        <v>1979</v>
      </c>
      <c r="C533" s="374">
        <v>18372.400000000001</v>
      </c>
      <c r="D533" s="196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>
      <c r="A534" s="198">
        <v>5641000001</v>
      </c>
      <c r="B534" s="197" t="s">
        <v>1979</v>
      </c>
      <c r="C534" s="374">
        <v>18372.400000000001</v>
      </c>
      <c r="D534" s="196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>
      <c r="A535" s="198">
        <v>5641000001</v>
      </c>
      <c r="B535" s="197" t="s">
        <v>1979</v>
      </c>
      <c r="C535" s="374">
        <v>18372.400000000001</v>
      </c>
      <c r="D535" s="196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>
      <c r="A536" s="198">
        <v>5641000001</v>
      </c>
      <c r="B536" s="197" t="s">
        <v>1979</v>
      </c>
      <c r="C536" s="374">
        <v>18372.400000000001</v>
      </c>
      <c r="D536" s="196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>
      <c r="A537" s="198">
        <v>5641000001</v>
      </c>
      <c r="B537" s="197" t="s">
        <v>1979</v>
      </c>
      <c r="C537" s="374">
        <v>18372.400000000001</v>
      </c>
      <c r="D537" s="196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>
      <c r="A538" s="198">
        <v>5641000001</v>
      </c>
      <c r="B538" s="197" t="s">
        <v>1979</v>
      </c>
      <c r="C538" s="374">
        <v>18372.400000000001</v>
      </c>
      <c r="D538" s="196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>
      <c r="A539" s="198">
        <v>5641000001</v>
      </c>
      <c r="B539" s="197" t="s">
        <v>1979</v>
      </c>
      <c r="C539" s="374">
        <v>18372.400000000001</v>
      </c>
      <c r="D539" s="196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>
      <c r="A540" s="198">
        <v>5641000001</v>
      </c>
      <c r="B540" s="197" t="s">
        <v>1979</v>
      </c>
      <c r="C540" s="374">
        <v>18372.400000000001</v>
      </c>
      <c r="D540" s="196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>
      <c r="A541" s="198">
        <v>5641000001</v>
      </c>
      <c r="B541" s="197" t="s">
        <v>1979</v>
      </c>
      <c r="C541" s="374">
        <v>18372.400000000001</v>
      </c>
      <c r="D541" s="196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>
      <c r="A542" s="198">
        <v>5641000001</v>
      </c>
      <c r="B542" s="197" t="s">
        <v>1979</v>
      </c>
      <c r="C542" s="374">
        <v>18372.400000000001</v>
      </c>
      <c r="D542" s="196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>
      <c r="A543" s="198">
        <v>5641000001</v>
      </c>
      <c r="B543" s="197" t="s">
        <v>1980</v>
      </c>
      <c r="C543" s="374">
        <v>116999.92</v>
      </c>
      <c r="D543" s="196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>
      <c r="A544" s="198">
        <v>5641000001</v>
      </c>
      <c r="B544" s="197" t="s">
        <v>1981</v>
      </c>
      <c r="C544" s="374">
        <v>26707.200000000001</v>
      </c>
      <c r="D544" s="196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>
      <c r="A545" s="198">
        <v>5641000001</v>
      </c>
      <c r="B545" s="197" t="s">
        <v>1981</v>
      </c>
      <c r="C545" s="374">
        <v>26707.200000000001</v>
      </c>
      <c r="D545" s="196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>
      <c r="A546" s="198">
        <v>5641000001</v>
      </c>
      <c r="B546" s="197" t="s">
        <v>1981</v>
      </c>
      <c r="C546" s="374" t="s">
        <v>1982</v>
      </c>
      <c r="D546" s="196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>
      <c r="A547" s="198">
        <v>5641000001</v>
      </c>
      <c r="B547" s="197" t="s">
        <v>1981</v>
      </c>
      <c r="C547" s="374">
        <v>26707</v>
      </c>
      <c r="D547" s="196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>
      <c r="A548" s="198">
        <v>5641000001</v>
      </c>
      <c r="B548" s="197" t="s">
        <v>1981</v>
      </c>
      <c r="C548" s="374">
        <v>26707</v>
      </c>
      <c r="D548" s="196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>
      <c r="A549" s="198">
        <v>5641000001</v>
      </c>
      <c r="B549" s="197" t="s">
        <v>1981</v>
      </c>
      <c r="C549" s="374">
        <v>26707</v>
      </c>
      <c r="D549" s="196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>
      <c r="A550" s="198">
        <v>5641000001</v>
      </c>
      <c r="B550" s="197" t="s">
        <v>1981</v>
      </c>
      <c r="C550" s="374">
        <v>26707</v>
      </c>
      <c r="D550" s="196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>
      <c r="A551" s="198">
        <v>5641000001</v>
      </c>
      <c r="B551" s="197" t="s">
        <v>1981</v>
      </c>
      <c r="C551" s="374">
        <v>26707</v>
      </c>
      <c r="D551" s="196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>
      <c r="A552" s="198">
        <v>5641000001</v>
      </c>
      <c r="B552" s="197" t="s">
        <v>1981</v>
      </c>
      <c r="C552" s="374">
        <v>26707</v>
      </c>
      <c r="D552" s="196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>
      <c r="A553" s="198">
        <v>5641000001</v>
      </c>
      <c r="B553" s="197" t="s">
        <v>1981</v>
      </c>
      <c r="C553" s="374">
        <v>26707</v>
      </c>
      <c r="D553" s="196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>
      <c r="A554" s="198">
        <v>5641000001</v>
      </c>
      <c r="B554" s="197" t="s">
        <v>1981</v>
      </c>
      <c r="C554" s="374">
        <v>26707</v>
      </c>
      <c r="D554" s="196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>
      <c r="A555" s="198">
        <v>5641000001</v>
      </c>
      <c r="B555" s="197" t="s">
        <v>1981</v>
      </c>
      <c r="C555" s="374">
        <v>26707</v>
      </c>
      <c r="D555" s="196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>
      <c r="A556" s="198">
        <v>5641000001</v>
      </c>
      <c r="B556" s="197" t="s">
        <v>1983</v>
      </c>
      <c r="C556" s="374">
        <v>25775</v>
      </c>
      <c r="D556" s="196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>
      <c r="A557" s="198">
        <v>5641000001</v>
      </c>
      <c r="B557" s="197" t="s">
        <v>1983</v>
      </c>
      <c r="C557" s="374">
        <v>25775</v>
      </c>
      <c r="D557" s="196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>
      <c r="A558" s="198">
        <v>5641000001</v>
      </c>
      <c r="B558" s="197" t="s">
        <v>1983</v>
      </c>
      <c r="C558" s="374">
        <v>25775</v>
      </c>
      <c r="D558" s="196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>
      <c r="A559" s="198">
        <v>5641000001</v>
      </c>
      <c r="B559" s="197" t="s">
        <v>1984</v>
      </c>
      <c r="C559" s="374">
        <v>16143</v>
      </c>
      <c r="D559" s="196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>
      <c r="A560" s="198">
        <v>5641000001</v>
      </c>
      <c r="B560" s="197" t="s">
        <v>1984</v>
      </c>
      <c r="C560" s="374">
        <v>16143</v>
      </c>
      <c r="D560" s="196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>
      <c r="A561" s="198">
        <v>5641000001</v>
      </c>
      <c r="B561" s="197" t="s">
        <v>1984</v>
      </c>
      <c r="C561" s="374">
        <v>16143</v>
      </c>
      <c r="D561" s="196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>
      <c r="A562" s="198">
        <v>5641000001</v>
      </c>
      <c r="B562" s="197" t="s">
        <v>1985</v>
      </c>
      <c r="C562" s="374">
        <v>11700</v>
      </c>
      <c r="D562" s="196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>
      <c r="A563" s="198">
        <v>5641000001</v>
      </c>
      <c r="B563" s="197" t="s">
        <v>1986</v>
      </c>
      <c r="C563" s="374">
        <v>23065.35</v>
      </c>
      <c r="D563" s="196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>
      <c r="A564" s="198">
        <v>5641000001</v>
      </c>
      <c r="B564" s="197" t="s">
        <v>1986</v>
      </c>
      <c r="C564" s="374">
        <v>23065</v>
      </c>
      <c r="D564" s="196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>
      <c r="A565" s="198">
        <v>5641000001</v>
      </c>
      <c r="B565" s="197" t="s">
        <v>1987</v>
      </c>
      <c r="C565" s="374">
        <v>67663</v>
      </c>
      <c r="D565" s="196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>
      <c r="A566" s="198">
        <v>5641000001</v>
      </c>
      <c r="B566" s="197" t="s">
        <v>1988</v>
      </c>
      <c r="C566" s="374">
        <v>14553</v>
      </c>
      <c r="D566" s="196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>
      <c r="A567" s="198">
        <v>5641000001</v>
      </c>
      <c r="B567" s="197" t="s">
        <v>1989</v>
      </c>
      <c r="C567" s="374">
        <v>12655</v>
      </c>
      <c r="D567" s="196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>
      <c r="A568" s="198">
        <v>5641000001</v>
      </c>
      <c r="B568" s="197" t="s">
        <v>1990</v>
      </c>
      <c r="C568" s="374">
        <v>20299</v>
      </c>
      <c r="D568" s="196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>
      <c r="A569" s="198">
        <v>5641000001</v>
      </c>
      <c r="B569" s="197" t="s">
        <v>1991</v>
      </c>
      <c r="C569" s="374">
        <v>30309</v>
      </c>
      <c r="D569" s="196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>
      <c r="A570" s="198">
        <v>5641000001</v>
      </c>
      <c r="B570" s="197" t="s">
        <v>1992</v>
      </c>
      <c r="C570" s="374">
        <v>11277</v>
      </c>
      <c r="D570" s="196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>
      <c r="A571" s="198">
        <v>5641000001</v>
      </c>
      <c r="B571" s="197" t="s">
        <v>1993</v>
      </c>
      <c r="C571" s="374">
        <v>11404</v>
      </c>
      <c r="D571" s="196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>
      <c r="A572" s="198">
        <v>5641000001</v>
      </c>
      <c r="B572" s="197" t="s">
        <v>1994</v>
      </c>
      <c r="C572" s="374">
        <v>7391</v>
      </c>
      <c r="D572" s="196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>
      <c r="A573" s="198">
        <v>5641000001</v>
      </c>
      <c r="B573" s="197" t="s">
        <v>1995</v>
      </c>
      <c r="C573" s="374">
        <v>15840</v>
      </c>
      <c r="D573" s="196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>
      <c r="A574" s="198">
        <v>5641000001</v>
      </c>
      <c r="B574" s="197" t="s">
        <v>1995</v>
      </c>
      <c r="C574" s="374">
        <v>15840</v>
      </c>
      <c r="D574" s="196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>
      <c r="A575" s="198">
        <v>5641000001</v>
      </c>
      <c r="B575" s="197" t="s">
        <v>1996</v>
      </c>
      <c r="C575" s="374">
        <v>10555</v>
      </c>
      <c r="D575" s="196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>
      <c r="A576" s="198">
        <v>5641000001</v>
      </c>
      <c r="B576" s="197" t="s">
        <v>1996</v>
      </c>
      <c r="C576" s="374">
        <v>10555</v>
      </c>
      <c r="D576" s="196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>
      <c r="A577" s="198">
        <v>5641000001</v>
      </c>
      <c r="B577" s="197" t="s">
        <v>1996</v>
      </c>
      <c r="C577" s="374">
        <v>10555</v>
      </c>
      <c r="D577" s="196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>
      <c r="A578" s="198">
        <v>5641000001</v>
      </c>
      <c r="B578" s="197" t="s">
        <v>1997</v>
      </c>
      <c r="C578" s="374" t="s">
        <v>1998</v>
      </c>
      <c r="D578" s="196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>
      <c r="A579" s="198">
        <v>5641000001</v>
      </c>
      <c r="B579" s="197" t="s">
        <v>1999</v>
      </c>
      <c r="C579" s="374" t="s">
        <v>2000</v>
      </c>
      <c r="D579" s="196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>
      <c r="A580" s="198">
        <v>5641000001</v>
      </c>
      <c r="B580" s="197" t="s">
        <v>2001</v>
      </c>
      <c r="C580" s="374" t="s">
        <v>2002</v>
      </c>
      <c r="D580" s="196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>
      <c r="A581" s="198">
        <v>5641000001</v>
      </c>
      <c r="B581" s="197" t="s">
        <v>2003</v>
      </c>
      <c r="C581" s="374" t="s">
        <v>2004</v>
      </c>
      <c r="D581" s="196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>
      <c r="A582" s="198">
        <v>5641000001</v>
      </c>
      <c r="B582" s="197" t="s">
        <v>2003</v>
      </c>
      <c r="C582" s="374" t="s">
        <v>2004</v>
      </c>
      <c r="D582" s="196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>
      <c r="A583" s="198">
        <v>5641000001</v>
      </c>
      <c r="B583" s="197" t="s">
        <v>2003</v>
      </c>
      <c r="C583" s="374" t="s">
        <v>2004</v>
      </c>
      <c r="D583" s="196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>
      <c r="A584" s="198">
        <v>5641000001</v>
      </c>
      <c r="B584" s="197" t="s">
        <v>2005</v>
      </c>
      <c r="C584" s="374" t="s">
        <v>2006</v>
      </c>
      <c r="D584" s="196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>
      <c r="A585" s="198">
        <v>5641000001</v>
      </c>
      <c r="B585" s="197" t="s">
        <v>2005</v>
      </c>
      <c r="C585" s="374" t="s">
        <v>2006</v>
      </c>
      <c r="D585" s="196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>
      <c r="A586" s="198">
        <v>5641000001</v>
      </c>
      <c r="B586" s="197" t="s">
        <v>2005</v>
      </c>
      <c r="C586" s="374" t="s">
        <v>2006</v>
      </c>
      <c r="D586" s="196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>
      <c r="A587" s="198">
        <v>5641000001</v>
      </c>
      <c r="B587" s="197" t="s">
        <v>2005</v>
      </c>
      <c r="C587" s="374" t="s">
        <v>2007</v>
      </c>
      <c r="D587" s="196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>
      <c r="A588" s="198">
        <v>5641000001</v>
      </c>
      <c r="B588" s="197" t="s">
        <v>2005</v>
      </c>
      <c r="C588" s="374" t="s">
        <v>2008</v>
      </c>
      <c r="D588" s="196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>
      <c r="A589" s="198">
        <v>5641000001</v>
      </c>
      <c r="B589" s="197" t="s">
        <v>2005</v>
      </c>
      <c r="C589" s="374" t="s">
        <v>2009</v>
      </c>
      <c r="D589" s="196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>
      <c r="A590" s="198">
        <v>5641000001</v>
      </c>
      <c r="B590" s="197" t="s">
        <v>2005</v>
      </c>
      <c r="C590" s="374" t="s">
        <v>2010</v>
      </c>
      <c r="D590" s="196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>
      <c r="A591" s="198">
        <v>5641000001</v>
      </c>
      <c r="B591" s="197" t="s">
        <v>2005</v>
      </c>
      <c r="C591" s="374" t="s">
        <v>2011</v>
      </c>
      <c r="D591" s="196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>
      <c r="A592" s="198">
        <v>5641000001</v>
      </c>
      <c r="B592" s="197" t="s">
        <v>2005</v>
      </c>
      <c r="C592" s="374" t="s">
        <v>2012</v>
      </c>
      <c r="D592" s="196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>
      <c r="A593" s="198">
        <v>5641000001</v>
      </c>
      <c r="B593" s="197" t="s">
        <v>2005</v>
      </c>
      <c r="C593" s="374" t="s">
        <v>2013</v>
      </c>
      <c r="D593" s="196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>
      <c r="A594" s="198">
        <v>5641000001</v>
      </c>
      <c r="B594" s="197" t="s">
        <v>2005</v>
      </c>
      <c r="C594" s="374" t="s">
        <v>2014</v>
      </c>
      <c r="D594" s="196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>
      <c r="A595" s="198">
        <v>5641000001</v>
      </c>
      <c r="B595" s="197" t="s">
        <v>2005</v>
      </c>
      <c r="C595" s="374" t="s">
        <v>2015</v>
      </c>
      <c r="D595" s="196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>
      <c r="A596" s="198">
        <v>5641000001</v>
      </c>
      <c r="B596" s="197" t="s">
        <v>2005</v>
      </c>
      <c r="C596" s="374" t="s">
        <v>2016</v>
      </c>
      <c r="D596" s="196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>
      <c r="A597" s="198">
        <v>5641000001</v>
      </c>
      <c r="B597" s="197" t="s">
        <v>2005</v>
      </c>
      <c r="C597" s="374" t="s">
        <v>2017</v>
      </c>
      <c r="D597" s="196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>
      <c r="A598" s="198">
        <v>5641000001</v>
      </c>
      <c r="B598" s="197" t="s">
        <v>2005</v>
      </c>
      <c r="C598" s="374" t="s">
        <v>2018</v>
      </c>
      <c r="D598" s="196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>
      <c r="A599" s="198">
        <v>5641000001</v>
      </c>
      <c r="B599" s="197" t="s">
        <v>2005</v>
      </c>
      <c r="C599" s="374" t="s">
        <v>2019</v>
      </c>
      <c r="D599" s="196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>
      <c r="A600" s="198">
        <v>5641000001</v>
      </c>
      <c r="B600" s="197" t="s">
        <v>2005</v>
      </c>
      <c r="C600" s="374" t="s">
        <v>2020</v>
      </c>
      <c r="D600" s="196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>
      <c r="A601" s="198">
        <v>5641000001</v>
      </c>
      <c r="B601" s="197" t="s">
        <v>2005</v>
      </c>
      <c r="C601" s="374" t="s">
        <v>2021</v>
      </c>
      <c r="D601" s="196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>
      <c r="A602" s="198">
        <v>5641000001</v>
      </c>
      <c r="B602" s="197" t="s">
        <v>2005</v>
      </c>
      <c r="C602" s="374" t="s">
        <v>2022</v>
      </c>
      <c r="D602" s="196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>
      <c r="A603" s="198">
        <v>5641000001</v>
      </c>
      <c r="B603" s="197" t="s">
        <v>2005</v>
      </c>
      <c r="C603" s="374" t="s">
        <v>2023</v>
      </c>
      <c r="D603" s="196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>
      <c r="A604" s="198">
        <v>5641000001</v>
      </c>
      <c r="B604" s="197" t="s">
        <v>2005</v>
      </c>
      <c r="C604" s="374" t="s">
        <v>2024</v>
      </c>
      <c r="D604" s="196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>
      <c r="A605" s="198">
        <v>5641000001</v>
      </c>
      <c r="B605" s="197" t="s">
        <v>2005</v>
      </c>
      <c r="C605" s="374" t="s">
        <v>2025</v>
      </c>
      <c r="D605" s="196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>
      <c r="A606" s="198">
        <v>5641000001</v>
      </c>
      <c r="B606" s="197" t="s">
        <v>2005</v>
      </c>
      <c r="C606" s="374" t="s">
        <v>2026</v>
      </c>
      <c r="D606" s="196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>
      <c r="A607" s="198">
        <v>5641000001</v>
      </c>
      <c r="B607" s="197" t="s">
        <v>2005</v>
      </c>
      <c r="C607" s="374" t="s">
        <v>2027</v>
      </c>
      <c r="D607" s="196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>
      <c r="A608" s="198">
        <v>5641000001</v>
      </c>
      <c r="B608" s="197" t="s">
        <v>2005</v>
      </c>
      <c r="C608" s="374" t="s">
        <v>2028</v>
      </c>
      <c r="D608" s="196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>
      <c r="A609" s="198">
        <v>5641000001</v>
      </c>
      <c r="B609" s="197" t="s">
        <v>2005</v>
      </c>
      <c r="C609" s="374" t="s">
        <v>2029</v>
      </c>
      <c r="D609" s="196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>
      <c r="A610" s="198">
        <v>5641000001</v>
      </c>
      <c r="B610" s="197" t="s">
        <v>2005</v>
      </c>
      <c r="C610" s="374" t="s">
        <v>2030</v>
      </c>
      <c r="D610" s="196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>
      <c r="A611" s="198">
        <v>5641000001</v>
      </c>
      <c r="B611" s="197" t="s">
        <v>2005</v>
      </c>
      <c r="C611" s="374" t="s">
        <v>2031</v>
      </c>
      <c r="D611" s="196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>
      <c r="A612" s="198">
        <v>5641000001</v>
      </c>
      <c r="B612" s="197" t="s">
        <v>2005</v>
      </c>
      <c r="C612" s="374" t="s">
        <v>2032</v>
      </c>
      <c r="D612" s="196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>
      <c r="A613" s="198">
        <v>5641000001</v>
      </c>
      <c r="B613" s="197" t="s">
        <v>2005</v>
      </c>
      <c r="C613" s="374" t="s">
        <v>2033</v>
      </c>
      <c r="D613" s="196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>
      <c r="A614" s="198">
        <v>5641000001</v>
      </c>
      <c r="B614" s="197" t="s">
        <v>2034</v>
      </c>
      <c r="C614" s="374" t="s">
        <v>2035</v>
      </c>
      <c r="D614" s="196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>
      <c r="A615" s="198">
        <v>5641000001</v>
      </c>
      <c r="B615" s="197" t="s">
        <v>2036</v>
      </c>
      <c r="C615" s="374" t="s">
        <v>2037</v>
      </c>
      <c r="D615" s="196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>
      <c r="A616" s="198">
        <v>5641000001</v>
      </c>
      <c r="B616" s="197" t="s">
        <v>2038</v>
      </c>
      <c r="C616" s="374" t="s">
        <v>2039</v>
      </c>
      <c r="D616" s="196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>
      <c r="A617" s="198">
        <v>5641000001</v>
      </c>
      <c r="B617" s="197" t="s">
        <v>2040</v>
      </c>
      <c r="C617" s="374" t="s">
        <v>2041</v>
      </c>
      <c r="D617" s="196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>
      <c r="A618" s="198">
        <v>5641000001</v>
      </c>
      <c r="B618" s="197" t="s">
        <v>2042</v>
      </c>
      <c r="C618" s="374" t="s">
        <v>2043</v>
      </c>
      <c r="D618" s="196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>
      <c r="A619" s="198">
        <v>5641000001</v>
      </c>
      <c r="B619" s="197" t="s">
        <v>2044</v>
      </c>
      <c r="C619" s="374" t="s">
        <v>2045</v>
      </c>
      <c r="D619" s="196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>
      <c r="A620" s="198">
        <v>5641000001</v>
      </c>
      <c r="B620" s="197" t="s">
        <v>2044</v>
      </c>
      <c r="C620" s="374" t="s">
        <v>2045</v>
      </c>
      <c r="D620" s="196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>
      <c r="A621" s="198">
        <v>5641000001</v>
      </c>
      <c r="B621" s="197" t="s">
        <v>2044</v>
      </c>
      <c r="C621" s="374" t="s">
        <v>2045</v>
      </c>
      <c r="D621" s="196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>
      <c r="A622" s="198">
        <v>5641000001</v>
      </c>
      <c r="B622" s="197" t="s">
        <v>2046</v>
      </c>
      <c r="C622" s="374" t="s">
        <v>2047</v>
      </c>
      <c r="D622" s="196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>
      <c r="A623" s="198">
        <v>5641000001</v>
      </c>
      <c r="B623" s="197" t="s">
        <v>2048</v>
      </c>
      <c r="C623" s="374" t="s">
        <v>2049</v>
      </c>
      <c r="D623" s="196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>
      <c r="A624" s="198">
        <v>5641000001</v>
      </c>
      <c r="B624" s="197" t="s">
        <v>2048</v>
      </c>
      <c r="C624" s="374" t="s">
        <v>2050</v>
      </c>
      <c r="D624" s="196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>
      <c r="A625" s="198">
        <v>5641000001</v>
      </c>
      <c r="B625" s="197" t="s">
        <v>2048</v>
      </c>
      <c r="C625" s="374" t="s">
        <v>2051</v>
      </c>
      <c r="D625" s="196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>
      <c r="A626" s="198">
        <v>5641000001</v>
      </c>
      <c r="B626" s="197" t="s">
        <v>2048</v>
      </c>
      <c r="C626" s="374" t="s">
        <v>2052</v>
      </c>
      <c r="D626" s="196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>
      <c r="A627" s="198">
        <v>5641000001</v>
      </c>
      <c r="B627" s="197" t="s">
        <v>2048</v>
      </c>
      <c r="C627" s="374" t="s">
        <v>2053</v>
      </c>
      <c r="D627" s="196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>
      <c r="A628" s="198">
        <v>5641000001</v>
      </c>
      <c r="B628" s="197" t="s">
        <v>2048</v>
      </c>
      <c r="C628" s="374" t="s">
        <v>2054</v>
      </c>
      <c r="D628" s="196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>
      <c r="A629" s="198">
        <v>5641000001</v>
      </c>
      <c r="B629" s="197" t="s">
        <v>2048</v>
      </c>
      <c r="C629" s="374" t="s">
        <v>2055</v>
      </c>
      <c r="D629" s="196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>
      <c r="A630" s="198">
        <v>5641000001</v>
      </c>
      <c r="B630" s="197" t="s">
        <v>2048</v>
      </c>
      <c r="C630" s="374" t="s">
        <v>2056</v>
      </c>
      <c r="D630" s="196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>
      <c r="A631" s="198">
        <v>5641000001</v>
      </c>
      <c r="B631" s="197" t="s">
        <v>2048</v>
      </c>
      <c r="C631" s="374" t="s">
        <v>2057</v>
      </c>
      <c r="D631" s="196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>
      <c r="A632" s="198">
        <v>5641000001</v>
      </c>
      <c r="B632" s="197" t="s">
        <v>2048</v>
      </c>
      <c r="C632" s="374" t="s">
        <v>2058</v>
      </c>
      <c r="D632" s="196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>
      <c r="A633" s="198">
        <v>5641000001</v>
      </c>
      <c r="B633" s="197" t="s">
        <v>2048</v>
      </c>
      <c r="C633" s="374" t="s">
        <v>2059</v>
      </c>
      <c r="D633" s="196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>
      <c r="A634" s="198">
        <v>5641000001</v>
      </c>
      <c r="B634" s="197" t="s">
        <v>2048</v>
      </c>
      <c r="C634" s="374" t="s">
        <v>2060</v>
      </c>
      <c r="D634" s="196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>
      <c r="A635" s="198">
        <v>5641000001</v>
      </c>
      <c r="B635" s="197" t="s">
        <v>2048</v>
      </c>
      <c r="C635" s="374" t="s">
        <v>2061</v>
      </c>
      <c r="D635" s="196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>
      <c r="A636" s="198">
        <v>5641000001</v>
      </c>
      <c r="B636" s="197" t="s">
        <v>2048</v>
      </c>
      <c r="C636" s="374" t="s">
        <v>2062</v>
      </c>
      <c r="D636" s="196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>
      <c r="A637" s="198">
        <v>5641000001</v>
      </c>
      <c r="B637" s="197" t="s">
        <v>2048</v>
      </c>
      <c r="C637" s="374" t="s">
        <v>2063</v>
      </c>
      <c r="D637" s="196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>
      <c r="A638" s="198">
        <v>5641000001</v>
      </c>
      <c r="B638" s="197" t="s">
        <v>2048</v>
      </c>
      <c r="C638" s="374" t="s">
        <v>2064</v>
      </c>
      <c r="D638" s="196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>
      <c r="A639" s="198">
        <v>5641000001</v>
      </c>
      <c r="B639" s="197" t="s">
        <v>2048</v>
      </c>
      <c r="C639" s="374" t="s">
        <v>2065</v>
      </c>
      <c r="D639" s="196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>
      <c r="A640" s="198">
        <v>5641000001</v>
      </c>
      <c r="B640" s="197" t="s">
        <v>2048</v>
      </c>
      <c r="C640" s="374" t="s">
        <v>2066</v>
      </c>
      <c r="D640" s="196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>
      <c r="A641" s="198">
        <v>5641000001</v>
      </c>
      <c r="B641" s="197" t="s">
        <v>2048</v>
      </c>
      <c r="C641" s="374" t="s">
        <v>2067</v>
      </c>
      <c r="D641" s="196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>
      <c r="A642" s="198">
        <v>5641000001</v>
      </c>
      <c r="B642" s="197" t="s">
        <v>2048</v>
      </c>
      <c r="C642" s="374" t="s">
        <v>2068</v>
      </c>
      <c r="D642" s="196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>
      <c r="A643" s="198">
        <v>5641000001</v>
      </c>
      <c r="B643" s="197" t="s">
        <v>2048</v>
      </c>
      <c r="C643" s="374" t="s">
        <v>2069</v>
      </c>
      <c r="D643" s="196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>
      <c r="A644" s="198">
        <v>5641000001</v>
      </c>
      <c r="B644" s="197" t="s">
        <v>2048</v>
      </c>
      <c r="C644" s="374" t="s">
        <v>2070</v>
      </c>
      <c r="D644" s="196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>
      <c r="A645" s="198">
        <v>5641000001</v>
      </c>
      <c r="B645" s="197" t="s">
        <v>2048</v>
      </c>
      <c r="C645" s="374" t="s">
        <v>2071</v>
      </c>
      <c r="D645" s="196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>
      <c r="A646" s="198">
        <v>5641000001</v>
      </c>
      <c r="B646" s="197" t="s">
        <v>2048</v>
      </c>
      <c r="C646" s="374" t="s">
        <v>2072</v>
      </c>
      <c r="D646" s="196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>
      <c r="A647" s="198">
        <v>5641000001</v>
      </c>
      <c r="B647" s="197" t="s">
        <v>2048</v>
      </c>
      <c r="C647" s="374" t="s">
        <v>2073</v>
      </c>
      <c r="D647" s="196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>
      <c r="A648" s="198">
        <v>5641000001</v>
      </c>
      <c r="B648" s="197" t="s">
        <v>2048</v>
      </c>
      <c r="C648" s="374" t="s">
        <v>2074</v>
      </c>
      <c r="D648" s="196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>
      <c r="A649" s="198">
        <v>5641000001</v>
      </c>
      <c r="B649" s="197" t="s">
        <v>2048</v>
      </c>
      <c r="C649" s="374" t="s">
        <v>2075</v>
      </c>
      <c r="D649" s="196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>
      <c r="A650" s="198">
        <v>5641000001</v>
      </c>
      <c r="B650" s="197" t="s">
        <v>2048</v>
      </c>
      <c r="C650" s="374" t="s">
        <v>2076</v>
      </c>
      <c r="D650" s="196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>
      <c r="A651" s="198">
        <v>5641000001</v>
      </c>
      <c r="B651" s="197" t="s">
        <v>2048</v>
      </c>
      <c r="C651" s="374" t="s">
        <v>2077</v>
      </c>
      <c r="D651" s="196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>
      <c r="A652" s="198">
        <v>5641000001</v>
      </c>
      <c r="B652" s="197" t="s">
        <v>2048</v>
      </c>
      <c r="C652" s="374" t="s">
        <v>2078</v>
      </c>
      <c r="D652" s="196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>
      <c r="A653" s="198">
        <v>5641000001</v>
      </c>
      <c r="B653" s="197" t="s">
        <v>2048</v>
      </c>
      <c r="C653" s="374" t="s">
        <v>2079</v>
      </c>
      <c r="D653" s="196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>
      <c r="A654" s="198">
        <v>5641000001</v>
      </c>
      <c r="B654" s="197" t="s">
        <v>2048</v>
      </c>
      <c r="C654" s="374" t="s">
        <v>2080</v>
      </c>
      <c r="D654" s="196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>
      <c r="A655" s="198">
        <v>5641000001</v>
      </c>
      <c r="B655" s="197" t="s">
        <v>2048</v>
      </c>
      <c r="C655" s="374" t="s">
        <v>2081</v>
      </c>
      <c r="D655" s="196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>
      <c r="A656" s="198">
        <v>5641000001</v>
      </c>
      <c r="B656" s="197" t="s">
        <v>2048</v>
      </c>
      <c r="C656" s="374" t="s">
        <v>2082</v>
      </c>
      <c r="D656" s="196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>
      <c r="A657" s="198">
        <v>5641000001</v>
      </c>
      <c r="B657" s="197" t="s">
        <v>2048</v>
      </c>
      <c r="C657" s="374" t="s">
        <v>2083</v>
      </c>
      <c r="D657" s="196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>
      <c r="A658" s="198">
        <v>5641000001</v>
      </c>
      <c r="B658" s="197" t="s">
        <v>2048</v>
      </c>
      <c r="C658" s="374" t="s">
        <v>2084</v>
      </c>
      <c r="D658" s="196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>
      <c r="A659" s="198">
        <v>5641000001</v>
      </c>
      <c r="B659" s="197" t="s">
        <v>2048</v>
      </c>
      <c r="C659" s="374" t="s">
        <v>2085</v>
      </c>
      <c r="D659" s="196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>
      <c r="A660" s="198">
        <v>5641000001</v>
      </c>
      <c r="B660" s="197" t="s">
        <v>2048</v>
      </c>
      <c r="C660" s="374" t="s">
        <v>2086</v>
      </c>
      <c r="D660" s="196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>
      <c r="A661" s="198">
        <v>5641000001</v>
      </c>
      <c r="B661" s="197" t="s">
        <v>2048</v>
      </c>
      <c r="C661" s="374" t="s">
        <v>2087</v>
      </c>
      <c r="D661" s="196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>
      <c r="A662" s="198">
        <v>5641000001</v>
      </c>
      <c r="B662" s="197" t="s">
        <v>2048</v>
      </c>
      <c r="C662" s="374" t="s">
        <v>2088</v>
      </c>
      <c r="D662" s="196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>
      <c r="A663" s="198">
        <v>5641000001</v>
      </c>
      <c r="B663" s="197" t="s">
        <v>2048</v>
      </c>
      <c r="C663" s="374" t="s">
        <v>2089</v>
      </c>
      <c r="D663" s="196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>
      <c r="A664" s="198">
        <v>5641000001</v>
      </c>
      <c r="B664" s="197" t="s">
        <v>2048</v>
      </c>
      <c r="C664" s="374" t="s">
        <v>2090</v>
      </c>
      <c r="D664" s="196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>
      <c r="A665" s="198">
        <v>5641000001</v>
      </c>
      <c r="B665" s="197" t="s">
        <v>2048</v>
      </c>
      <c r="C665" s="374" t="s">
        <v>2091</v>
      </c>
      <c r="D665" s="196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>
      <c r="A666" s="198">
        <v>5641000001</v>
      </c>
      <c r="B666" s="197" t="s">
        <v>2048</v>
      </c>
      <c r="C666" s="374" t="s">
        <v>2092</v>
      </c>
      <c r="D666" s="196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>
      <c r="A667" s="198">
        <v>5641000001</v>
      </c>
      <c r="B667" s="197" t="s">
        <v>2048</v>
      </c>
      <c r="C667" s="374" t="s">
        <v>2093</v>
      </c>
      <c r="D667" s="196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>
      <c r="A668" s="198">
        <v>5641000001</v>
      </c>
      <c r="B668" s="197" t="s">
        <v>2048</v>
      </c>
      <c r="C668" s="374" t="s">
        <v>2094</v>
      </c>
      <c r="D668" s="196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>
      <c r="A669" s="198">
        <v>5641000001</v>
      </c>
      <c r="B669" s="197" t="s">
        <v>2048</v>
      </c>
      <c r="C669" s="374" t="s">
        <v>2095</v>
      </c>
      <c r="D669" s="196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>
      <c r="A670" s="198">
        <v>5641000001</v>
      </c>
      <c r="B670" s="197" t="s">
        <v>2048</v>
      </c>
      <c r="C670" s="374" t="s">
        <v>2096</v>
      </c>
      <c r="D670" s="196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>
      <c r="A671" s="198">
        <v>5641000001</v>
      </c>
      <c r="B671" s="197" t="s">
        <v>2048</v>
      </c>
      <c r="C671" s="374" t="s">
        <v>2097</v>
      </c>
      <c r="D671" s="196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>
      <c r="A672" s="198">
        <v>5641000001</v>
      </c>
      <c r="B672" s="197" t="s">
        <v>2048</v>
      </c>
      <c r="C672" s="374" t="s">
        <v>2098</v>
      </c>
      <c r="D672" s="196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>
      <c r="A673" s="198">
        <v>5641000001</v>
      </c>
      <c r="B673" s="197" t="s">
        <v>2048</v>
      </c>
      <c r="C673" s="374" t="s">
        <v>2099</v>
      </c>
      <c r="D673" s="196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>
      <c r="A674" s="198">
        <v>5641000001</v>
      </c>
      <c r="B674" s="197" t="s">
        <v>2048</v>
      </c>
      <c r="C674" s="374" t="s">
        <v>2100</v>
      </c>
      <c r="D674" s="196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>
      <c r="A675" s="198">
        <v>5641000001</v>
      </c>
      <c r="B675" s="197" t="s">
        <v>2048</v>
      </c>
      <c r="C675" s="374" t="s">
        <v>2101</v>
      </c>
      <c r="D675" s="196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>
      <c r="A676" s="198">
        <v>5641000001</v>
      </c>
      <c r="B676" s="197" t="s">
        <v>2048</v>
      </c>
      <c r="C676" s="374" t="s">
        <v>2102</v>
      </c>
      <c r="D676" s="196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>
      <c r="A677" s="198">
        <v>5641000001</v>
      </c>
      <c r="B677" s="197" t="s">
        <v>2048</v>
      </c>
      <c r="C677" s="374" t="s">
        <v>2103</v>
      </c>
      <c r="D677" s="196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>
      <c r="A678" s="198">
        <v>5641000001</v>
      </c>
      <c r="B678" s="197" t="s">
        <v>2048</v>
      </c>
      <c r="C678" s="374" t="s">
        <v>2104</v>
      </c>
      <c r="D678" s="196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>
      <c r="A679" s="198">
        <v>5641000001</v>
      </c>
      <c r="B679" s="197" t="s">
        <v>2048</v>
      </c>
      <c r="C679" s="374" t="s">
        <v>2105</v>
      </c>
      <c r="D679" s="196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>
      <c r="A680" s="198">
        <v>5641000001</v>
      </c>
      <c r="B680" s="197" t="s">
        <v>2048</v>
      </c>
      <c r="C680" s="374" t="s">
        <v>2106</v>
      </c>
      <c r="D680" s="196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>
      <c r="A681" s="198">
        <v>5641000001</v>
      </c>
      <c r="B681" s="197" t="s">
        <v>2048</v>
      </c>
      <c r="C681" s="374" t="s">
        <v>2107</v>
      </c>
      <c r="D681" s="196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>
      <c r="A682" s="198">
        <v>5641000001</v>
      </c>
      <c r="B682" s="197" t="s">
        <v>2048</v>
      </c>
      <c r="C682" s="374" t="s">
        <v>2108</v>
      </c>
      <c r="D682" s="196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>
      <c r="A683" s="198">
        <v>5641000001</v>
      </c>
      <c r="B683" s="197" t="s">
        <v>2048</v>
      </c>
      <c r="C683" s="374" t="s">
        <v>2109</v>
      </c>
      <c r="D683" s="196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>
      <c r="A684" s="198">
        <v>5641000001</v>
      </c>
      <c r="B684" s="197" t="s">
        <v>2048</v>
      </c>
      <c r="C684" s="374" t="s">
        <v>2110</v>
      </c>
      <c r="D684" s="196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>
      <c r="A685" s="198">
        <v>5641000001</v>
      </c>
      <c r="B685" s="197" t="s">
        <v>2048</v>
      </c>
      <c r="C685" s="374" t="s">
        <v>2111</v>
      </c>
      <c r="D685" s="196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>
      <c r="A686" s="198">
        <v>5641000001</v>
      </c>
      <c r="B686" s="197" t="s">
        <v>2048</v>
      </c>
      <c r="C686" s="374" t="s">
        <v>2112</v>
      </c>
      <c r="D686" s="196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>
      <c r="A687" s="198">
        <v>5641000001</v>
      </c>
      <c r="B687" s="197" t="s">
        <v>2048</v>
      </c>
      <c r="C687" s="374" t="s">
        <v>2113</v>
      </c>
      <c r="D687" s="196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>
      <c r="A688" s="198">
        <v>5641000001</v>
      </c>
      <c r="B688" s="197" t="s">
        <v>2048</v>
      </c>
      <c r="C688" s="374" t="s">
        <v>2114</v>
      </c>
      <c r="D688" s="196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>
      <c r="A689" s="198">
        <v>5641000001</v>
      </c>
      <c r="B689" s="197" t="s">
        <v>2048</v>
      </c>
      <c r="C689" s="374" t="s">
        <v>2115</v>
      </c>
      <c r="D689" s="196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>
      <c r="A690" s="198">
        <v>5641000001</v>
      </c>
      <c r="B690" s="197" t="s">
        <v>2048</v>
      </c>
      <c r="C690" s="374" t="s">
        <v>2116</v>
      </c>
      <c r="D690" s="196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>
      <c r="A691" s="198">
        <v>5641000001</v>
      </c>
      <c r="B691" s="197" t="s">
        <v>2048</v>
      </c>
      <c r="C691" s="374" t="s">
        <v>2117</v>
      </c>
      <c r="D691" s="196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>
      <c r="A692" s="198">
        <v>5641000001</v>
      </c>
      <c r="B692" s="197" t="s">
        <v>2048</v>
      </c>
      <c r="C692" s="374" t="s">
        <v>2118</v>
      </c>
      <c r="D692" s="196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>
      <c r="A693" s="198">
        <v>5641000001</v>
      </c>
      <c r="B693" s="197" t="s">
        <v>2048</v>
      </c>
      <c r="C693" s="374" t="s">
        <v>2119</v>
      </c>
      <c r="D693" s="196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>
      <c r="A694" s="198">
        <v>5641000001</v>
      </c>
      <c r="B694" s="197" t="s">
        <v>2048</v>
      </c>
      <c r="C694" s="374" t="s">
        <v>2120</v>
      </c>
      <c r="D694" s="196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>
      <c r="A695" s="198">
        <v>5641000001</v>
      </c>
      <c r="B695" s="197" t="s">
        <v>2048</v>
      </c>
      <c r="C695" s="374" t="s">
        <v>2121</v>
      </c>
      <c r="D695" s="196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>
      <c r="A696" s="198">
        <v>5641000001</v>
      </c>
      <c r="B696" s="197" t="s">
        <v>2048</v>
      </c>
      <c r="C696" s="374" t="s">
        <v>2122</v>
      </c>
      <c r="D696" s="196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>
      <c r="A697" s="198">
        <v>5641000001</v>
      </c>
      <c r="B697" s="197" t="s">
        <v>2048</v>
      </c>
      <c r="C697" s="374" t="s">
        <v>2123</v>
      </c>
      <c r="D697" s="196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>
      <c r="A698" s="198">
        <v>5641000001</v>
      </c>
      <c r="B698" s="197" t="s">
        <v>2048</v>
      </c>
      <c r="C698" s="374" t="s">
        <v>2124</v>
      </c>
      <c r="D698" s="196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>
      <c r="A699" s="198">
        <v>5641000001</v>
      </c>
      <c r="B699" s="197" t="s">
        <v>2048</v>
      </c>
      <c r="C699" s="374" t="s">
        <v>2125</v>
      </c>
      <c r="D699" s="196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>
      <c r="A700" s="198">
        <v>5641000001</v>
      </c>
      <c r="B700" s="197" t="s">
        <v>2048</v>
      </c>
      <c r="C700" s="374" t="s">
        <v>2126</v>
      </c>
      <c r="D700" s="196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>
      <c r="A701" s="198">
        <v>5641000001</v>
      </c>
      <c r="B701" s="197" t="s">
        <v>2048</v>
      </c>
      <c r="C701" s="374" t="s">
        <v>2127</v>
      </c>
      <c r="D701" s="196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>
      <c r="A702" s="198">
        <v>5641000001</v>
      </c>
      <c r="B702" s="197" t="s">
        <v>2048</v>
      </c>
      <c r="C702" s="374" t="s">
        <v>2128</v>
      </c>
      <c r="D702" s="196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>
      <c r="A703" s="198">
        <v>5641000001</v>
      </c>
      <c r="B703" s="197" t="s">
        <v>2048</v>
      </c>
      <c r="C703" s="374" t="s">
        <v>2129</v>
      </c>
      <c r="D703" s="196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>
      <c r="A704" s="198">
        <v>5641000001</v>
      </c>
      <c r="B704" s="197" t="s">
        <v>2048</v>
      </c>
      <c r="C704" s="374" t="s">
        <v>2130</v>
      </c>
      <c r="D704" s="196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>
      <c r="A705" s="198">
        <v>5641000001</v>
      </c>
      <c r="B705" s="197" t="s">
        <v>2048</v>
      </c>
      <c r="C705" s="374" t="s">
        <v>2131</v>
      </c>
      <c r="D705" s="196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>
      <c r="A706" s="198">
        <v>5641000001</v>
      </c>
      <c r="B706" s="197" t="s">
        <v>2048</v>
      </c>
      <c r="C706" s="374" t="s">
        <v>2132</v>
      </c>
      <c r="D706" s="196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>
      <c r="A707" s="198">
        <v>5641000001</v>
      </c>
      <c r="B707" s="197" t="s">
        <v>2048</v>
      </c>
      <c r="C707" s="374" t="s">
        <v>2133</v>
      </c>
      <c r="D707" s="196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>
      <c r="A708" s="198">
        <v>5641000001</v>
      </c>
      <c r="B708" s="197" t="s">
        <v>2048</v>
      </c>
      <c r="C708" s="374" t="s">
        <v>2134</v>
      </c>
      <c r="D708" s="196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>
      <c r="A709" s="198">
        <v>5641000001</v>
      </c>
      <c r="B709" s="197" t="s">
        <v>2048</v>
      </c>
      <c r="C709" s="374" t="s">
        <v>2135</v>
      </c>
      <c r="D709" s="196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>
      <c r="A710" s="198">
        <v>5641000001</v>
      </c>
      <c r="B710" s="197" t="s">
        <v>2048</v>
      </c>
      <c r="C710" s="374" t="s">
        <v>2136</v>
      </c>
      <c r="D710" s="196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>
      <c r="A711" s="198">
        <v>5641000001</v>
      </c>
      <c r="B711" s="197" t="s">
        <v>2048</v>
      </c>
      <c r="C711" s="374" t="s">
        <v>2137</v>
      </c>
      <c r="D711" s="196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>
      <c r="A712" s="198">
        <v>5641000001</v>
      </c>
      <c r="B712" s="197" t="s">
        <v>2048</v>
      </c>
      <c r="C712" s="374" t="s">
        <v>2138</v>
      </c>
      <c r="D712" s="196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>
      <c r="A713" s="198">
        <v>5641000001</v>
      </c>
      <c r="B713" s="197" t="s">
        <v>2048</v>
      </c>
      <c r="C713" s="374" t="s">
        <v>2139</v>
      </c>
      <c r="D713" s="196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>
      <c r="A714" s="198">
        <v>5641000001</v>
      </c>
      <c r="B714" s="197" t="s">
        <v>2048</v>
      </c>
      <c r="C714" s="374" t="s">
        <v>2140</v>
      </c>
      <c r="D714" s="196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>
      <c r="A715" s="198">
        <v>5641000001</v>
      </c>
      <c r="B715" s="197" t="s">
        <v>2048</v>
      </c>
      <c r="C715" s="374" t="s">
        <v>2141</v>
      </c>
      <c r="D715" s="196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>
      <c r="A716" s="198">
        <v>5641000001</v>
      </c>
      <c r="B716" s="197" t="s">
        <v>2048</v>
      </c>
      <c r="C716" s="374" t="s">
        <v>2142</v>
      </c>
      <c r="D716" s="196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>
      <c r="A717" s="198">
        <v>5641000001</v>
      </c>
      <c r="B717" s="197" t="s">
        <v>2048</v>
      </c>
      <c r="C717" s="374" t="s">
        <v>2143</v>
      </c>
      <c r="D717" s="196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>
      <c r="A718" s="198">
        <v>5641000001</v>
      </c>
      <c r="B718" s="197" t="s">
        <v>2048</v>
      </c>
      <c r="C718" s="374" t="s">
        <v>2144</v>
      </c>
      <c r="D718" s="196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>
      <c r="A719" s="198">
        <v>5641000001</v>
      </c>
      <c r="B719" s="197" t="s">
        <v>2048</v>
      </c>
      <c r="C719" s="374" t="s">
        <v>2145</v>
      </c>
      <c r="D719" s="196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>
      <c r="A720" s="198">
        <v>5641000001</v>
      </c>
      <c r="B720" s="197" t="s">
        <v>2048</v>
      </c>
      <c r="C720" s="374" t="s">
        <v>2146</v>
      </c>
      <c r="D720" s="196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>
      <c r="A721" s="198">
        <v>5641000001</v>
      </c>
      <c r="B721" s="197" t="s">
        <v>2048</v>
      </c>
      <c r="C721" s="374" t="s">
        <v>2147</v>
      </c>
      <c r="D721" s="196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>
      <c r="A722" s="198">
        <v>5641000001</v>
      </c>
      <c r="B722" s="197" t="s">
        <v>2048</v>
      </c>
      <c r="C722" s="374" t="s">
        <v>2148</v>
      </c>
      <c r="D722" s="196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>
      <c r="A723" s="198">
        <v>5641000001</v>
      </c>
      <c r="B723" s="197" t="s">
        <v>2048</v>
      </c>
      <c r="C723" s="374" t="s">
        <v>2059</v>
      </c>
      <c r="D723" s="196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>
      <c r="A724" s="198">
        <v>5641000001</v>
      </c>
      <c r="B724" s="197" t="s">
        <v>2149</v>
      </c>
      <c r="C724" s="374" t="s">
        <v>2150</v>
      </c>
      <c r="D724" s="196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>
      <c r="A725" s="198">
        <v>5641000001</v>
      </c>
      <c r="B725" s="197" t="s">
        <v>2151</v>
      </c>
      <c r="C725" s="374" t="s">
        <v>2152</v>
      </c>
      <c r="D725" s="196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>
      <c r="A726" s="198">
        <v>5641000001</v>
      </c>
      <c r="B726" s="197" t="s">
        <v>2151</v>
      </c>
      <c r="C726" s="374" t="s">
        <v>2152</v>
      </c>
      <c r="D726" s="196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>
      <c r="A727" s="198">
        <v>5641000001</v>
      </c>
      <c r="B727" s="197" t="s">
        <v>2153</v>
      </c>
      <c r="C727" s="374" t="s">
        <v>2154</v>
      </c>
      <c r="D727" s="196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>
      <c r="A728" s="198">
        <v>5641000001</v>
      </c>
      <c r="B728" s="197" t="s">
        <v>2155</v>
      </c>
      <c r="C728" s="374" t="s">
        <v>2154</v>
      </c>
      <c r="D728" s="196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>
      <c r="A729" s="198">
        <v>5641000001</v>
      </c>
      <c r="B729" s="197" t="s">
        <v>2156</v>
      </c>
      <c r="C729" s="374" t="s">
        <v>2157</v>
      </c>
      <c r="D729" s="196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>
      <c r="A730" s="198">
        <v>5641000001</v>
      </c>
      <c r="B730" s="197" t="s">
        <v>2158</v>
      </c>
      <c r="C730" s="374" t="s">
        <v>2159</v>
      </c>
      <c r="D730" s="196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>
      <c r="A731" s="198">
        <v>5641000001</v>
      </c>
      <c r="B731" s="197" t="s">
        <v>2160</v>
      </c>
      <c r="C731" s="374" t="s">
        <v>2161</v>
      </c>
      <c r="D731" s="196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>
      <c r="A732" s="198">
        <v>5641000001</v>
      </c>
      <c r="B732" s="197" t="s">
        <v>2160</v>
      </c>
      <c r="C732" s="374" t="s">
        <v>2161</v>
      </c>
      <c r="D732" s="196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>
      <c r="A733" s="198">
        <v>5641000001</v>
      </c>
      <c r="B733" s="197" t="s">
        <v>2162</v>
      </c>
      <c r="C733" s="374" t="s">
        <v>2163</v>
      </c>
      <c r="D733" s="196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>
      <c r="A734" s="198">
        <v>5641000001</v>
      </c>
      <c r="B734" s="197" t="s">
        <v>2162</v>
      </c>
      <c r="C734" s="374" t="s">
        <v>2163</v>
      </c>
      <c r="D734" s="196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>
      <c r="A735" s="198">
        <v>5641000001</v>
      </c>
      <c r="B735" s="197" t="s">
        <v>2164</v>
      </c>
      <c r="C735" s="374" t="s">
        <v>2165</v>
      </c>
      <c r="D735" s="196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>
      <c r="A736" s="198">
        <v>5641000001</v>
      </c>
      <c r="B736" s="197" t="s">
        <v>2166</v>
      </c>
      <c r="C736" s="374" t="s">
        <v>2167</v>
      </c>
      <c r="D736" s="196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>
      <c r="A737" s="198">
        <v>5641000001</v>
      </c>
      <c r="B737" s="197" t="s">
        <v>2168</v>
      </c>
      <c r="C737" s="374" t="s">
        <v>2169</v>
      </c>
      <c r="D737" s="196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>
      <c r="A738" s="198">
        <v>5641000001</v>
      </c>
      <c r="B738" s="197" t="s">
        <v>2168</v>
      </c>
      <c r="C738" s="374" t="s">
        <v>2170</v>
      </c>
      <c r="D738" s="196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>
      <c r="A739" s="198">
        <v>5641000001</v>
      </c>
      <c r="B739" s="197" t="s">
        <v>2168</v>
      </c>
      <c r="C739" s="374" t="s">
        <v>2171</v>
      </c>
      <c r="D739" s="196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>
      <c r="A740" s="198">
        <v>5641000001</v>
      </c>
      <c r="B740" s="197" t="s">
        <v>2168</v>
      </c>
      <c r="C740" s="374" t="s">
        <v>2172</v>
      </c>
      <c r="D740" s="196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>
      <c r="A741" s="198">
        <v>5641000001</v>
      </c>
      <c r="B741" s="197" t="s">
        <v>2168</v>
      </c>
      <c r="C741" s="374" t="s">
        <v>2173</v>
      </c>
      <c r="D741" s="196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>
      <c r="A742" s="198">
        <v>5641000001</v>
      </c>
      <c r="B742" s="197" t="s">
        <v>2168</v>
      </c>
      <c r="C742" s="374" t="s">
        <v>2174</v>
      </c>
      <c r="D742" s="196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>
      <c r="A743" s="198">
        <v>5641000001</v>
      </c>
      <c r="B743" s="197" t="s">
        <v>2168</v>
      </c>
      <c r="C743" s="374" t="s">
        <v>2175</v>
      </c>
      <c r="D743" s="196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>
      <c r="A744" s="198">
        <v>5641000001</v>
      </c>
      <c r="B744" s="197" t="s">
        <v>2168</v>
      </c>
      <c r="C744" s="374" t="s">
        <v>2176</v>
      </c>
      <c r="D744" s="196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>
      <c r="A745" s="198">
        <v>5641000001</v>
      </c>
      <c r="B745" s="197" t="s">
        <v>2168</v>
      </c>
      <c r="C745" s="374" t="s">
        <v>2177</v>
      </c>
      <c r="D745" s="196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>
      <c r="A746" s="198">
        <v>5641000001</v>
      </c>
      <c r="B746" s="197" t="s">
        <v>2168</v>
      </c>
      <c r="C746" s="374" t="s">
        <v>2178</v>
      </c>
      <c r="D746" s="196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>
      <c r="A747" s="198">
        <v>5641000001</v>
      </c>
      <c r="B747" s="197" t="s">
        <v>2168</v>
      </c>
      <c r="C747" s="374" t="s">
        <v>2179</v>
      </c>
      <c r="D747" s="196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>
      <c r="A748" s="198">
        <v>5641000001</v>
      </c>
      <c r="B748" s="197" t="s">
        <v>2168</v>
      </c>
      <c r="C748" s="374" t="s">
        <v>2180</v>
      </c>
      <c r="D748" s="196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>
      <c r="A749" s="198">
        <v>5641000001</v>
      </c>
      <c r="B749" s="197" t="s">
        <v>2168</v>
      </c>
      <c r="C749" s="374" t="s">
        <v>2181</v>
      </c>
      <c r="D749" s="196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>
      <c r="A750" s="198">
        <v>5641000001</v>
      </c>
      <c r="B750" s="197" t="s">
        <v>2168</v>
      </c>
      <c r="C750" s="374" t="s">
        <v>2182</v>
      </c>
      <c r="D750" s="196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>
      <c r="A751" s="198">
        <v>5641000001</v>
      </c>
      <c r="B751" s="197" t="s">
        <v>2168</v>
      </c>
      <c r="C751" s="374" t="s">
        <v>2183</v>
      </c>
      <c r="D751" s="196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>
      <c r="A752" s="198">
        <v>5641000001</v>
      </c>
      <c r="B752" s="197" t="s">
        <v>2168</v>
      </c>
      <c r="C752" s="374" t="s">
        <v>2184</v>
      </c>
      <c r="D752" s="196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>
      <c r="A753" s="198">
        <v>5641000001</v>
      </c>
      <c r="B753" s="197" t="s">
        <v>2168</v>
      </c>
      <c r="C753" s="374" t="s">
        <v>2185</v>
      </c>
      <c r="D753" s="196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>
      <c r="A754" s="198">
        <v>5641000001</v>
      </c>
      <c r="B754" s="197" t="s">
        <v>2186</v>
      </c>
      <c r="C754" s="374" t="s">
        <v>2187</v>
      </c>
      <c r="D754" s="196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>
      <c r="A755" s="198">
        <v>5641000001</v>
      </c>
      <c r="B755" s="197" t="s">
        <v>2188</v>
      </c>
      <c r="C755" s="374" t="s">
        <v>2189</v>
      </c>
      <c r="D755" s="196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>
      <c r="A756" s="198">
        <v>5641000001</v>
      </c>
      <c r="B756" s="197" t="s">
        <v>2190</v>
      </c>
      <c r="C756" s="374" t="s">
        <v>2191</v>
      </c>
      <c r="D756" s="196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>
      <c r="A757" s="198">
        <v>5641000001</v>
      </c>
      <c r="B757" s="197" t="s">
        <v>2192</v>
      </c>
      <c r="C757" s="374" t="s">
        <v>2193</v>
      </c>
      <c r="D757" s="196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>
      <c r="A758" s="198">
        <v>5641000001</v>
      </c>
      <c r="B758" s="197" t="s">
        <v>2194</v>
      </c>
      <c r="C758" s="374" t="s">
        <v>2195</v>
      </c>
      <c r="D758" s="196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>
      <c r="A759" s="198">
        <v>5641000001</v>
      </c>
      <c r="B759" s="197" t="s">
        <v>2196</v>
      </c>
      <c r="C759" s="374" t="s">
        <v>2197</v>
      </c>
      <c r="D759" s="196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>
      <c r="A760" s="198">
        <v>5641000001</v>
      </c>
      <c r="B760" s="197" t="s">
        <v>2198</v>
      </c>
      <c r="C760" s="374" t="s">
        <v>2199</v>
      </c>
      <c r="D760" s="196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>
      <c r="A761" s="198">
        <v>5641000001</v>
      </c>
      <c r="B761" s="197" t="s">
        <v>2200</v>
      </c>
      <c r="C761" s="374" t="s">
        <v>2201</v>
      </c>
      <c r="D761" s="196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>
      <c r="A762" s="198">
        <v>5641000001</v>
      </c>
      <c r="B762" s="197" t="s">
        <v>2200</v>
      </c>
      <c r="C762" s="374" t="s">
        <v>2201</v>
      </c>
      <c r="D762" s="196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>
      <c r="A763" s="198">
        <v>5641000001</v>
      </c>
      <c r="B763" s="197" t="s">
        <v>2202</v>
      </c>
      <c r="C763" s="374" t="s">
        <v>2203</v>
      </c>
      <c r="D763" s="196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>
      <c r="A764" s="198">
        <v>5641000001</v>
      </c>
      <c r="B764" s="197" t="s">
        <v>2204</v>
      </c>
      <c r="C764" s="374" t="s">
        <v>2205</v>
      </c>
      <c r="D764" s="196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>
      <c r="A765" s="198">
        <v>5641000001</v>
      </c>
      <c r="B765" s="197" t="s">
        <v>2206</v>
      </c>
      <c r="C765" s="374" t="s">
        <v>2207</v>
      </c>
      <c r="D765" s="196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>
      <c r="A766" s="198">
        <v>5641000001</v>
      </c>
      <c r="B766" s="197" t="s">
        <v>2208</v>
      </c>
      <c r="C766" s="374" t="s">
        <v>2209</v>
      </c>
      <c r="D766" s="196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>
      <c r="A767" s="198">
        <v>5641000001</v>
      </c>
      <c r="B767" s="197" t="s">
        <v>2210</v>
      </c>
      <c r="C767" s="374" t="s">
        <v>2211</v>
      </c>
      <c r="D767" s="196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>
      <c r="A768" s="198">
        <v>5641000001</v>
      </c>
      <c r="B768" s="197" t="s">
        <v>2212</v>
      </c>
      <c r="C768" s="374" t="s">
        <v>2213</v>
      </c>
      <c r="D768" s="196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>
      <c r="A769" s="198">
        <v>5641000001</v>
      </c>
      <c r="B769" s="197" t="s">
        <v>2212</v>
      </c>
      <c r="C769" s="374" t="s">
        <v>2214</v>
      </c>
      <c r="D769" s="196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>
      <c r="A770" s="198">
        <v>5641000001</v>
      </c>
      <c r="B770" s="197" t="s">
        <v>2212</v>
      </c>
      <c r="C770" s="374" t="s">
        <v>2215</v>
      </c>
      <c r="D770" s="196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>
      <c r="A771" s="198">
        <v>5641000001</v>
      </c>
      <c r="B771" s="197" t="s">
        <v>2212</v>
      </c>
      <c r="C771" s="374" t="s">
        <v>2216</v>
      </c>
      <c r="D771" s="196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>
      <c r="A772" s="198">
        <v>5641000001</v>
      </c>
      <c r="B772" s="197" t="s">
        <v>2217</v>
      </c>
      <c r="C772" s="374" t="s">
        <v>2218</v>
      </c>
      <c r="D772" s="196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>
      <c r="A773" s="198">
        <v>5641000001</v>
      </c>
      <c r="B773" s="197" t="s">
        <v>2204</v>
      </c>
      <c r="C773" s="374" t="s">
        <v>2219</v>
      </c>
      <c r="D773" s="196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>
      <c r="A774" s="198">
        <v>5641000001</v>
      </c>
      <c r="B774" s="197" t="s">
        <v>2204</v>
      </c>
      <c r="C774" s="374" t="s">
        <v>2220</v>
      </c>
      <c r="D774" s="196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>
      <c r="A775" s="198">
        <v>5641000001</v>
      </c>
      <c r="B775" s="197" t="s">
        <v>2204</v>
      </c>
      <c r="C775" s="374" t="s">
        <v>2221</v>
      </c>
      <c r="D775" s="196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>
      <c r="A776" s="198">
        <v>5641000001</v>
      </c>
      <c r="B776" s="197" t="s">
        <v>2222</v>
      </c>
      <c r="C776" s="374" t="s">
        <v>2223</v>
      </c>
      <c r="D776" s="196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>
      <c r="A777" s="198">
        <v>5641000001</v>
      </c>
      <c r="B777" s="197" t="s">
        <v>2224</v>
      </c>
      <c r="C777" s="374" t="s">
        <v>2225</v>
      </c>
      <c r="D777" s="196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>
      <c r="A778" s="198">
        <v>5641000001</v>
      </c>
      <c r="B778" s="197" t="s">
        <v>2226</v>
      </c>
      <c r="C778" s="374" t="s">
        <v>2227</v>
      </c>
      <c r="D778" s="196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>
      <c r="A779" s="198">
        <v>5641000001</v>
      </c>
      <c r="B779" s="197" t="s">
        <v>2228</v>
      </c>
      <c r="C779" s="374" t="s">
        <v>2229</v>
      </c>
      <c r="D779" s="196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>
      <c r="A780" s="198">
        <v>5641000001</v>
      </c>
      <c r="B780" s="197" t="s">
        <v>2230</v>
      </c>
      <c r="C780" s="374" t="s">
        <v>2231</v>
      </c>
      <c r="D780" s="196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>
      <c r="A781" s="198">
        <v>5641000001</v>
      </c>
      <c r="B781" s="197" t="s">
        <v>2230</v>
      </c>
      <c r="C781" s="374" t="s">
        <v>2232</v>
      </c>
      <c r="D781" s="196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>
      <c r="A782" s="198">
        <v>5641000001</v>
      </c>
      <c r="B782" s="197" t="s">
        <v>2230</v>
      </c>
      <c r="C782" s="374" t="s">
        <v>2233</v>
      </c>
      <c r="D782" s="196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>
      <c r="A783" s="198">
        <v>5641000001</v>
      </c>
      <c r="B783" s="197" t="s">
        <v>2230</v>
      </c>
      <c r="C783" s="374" t="s">
        <v>2234</v>
      </c>
      <c r="D783" s="196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>
      <c r="A784" s="198">
        <v>5641000001</v>
      </c>
      <c r="B784" s="197" t="s">
        <v>2230</v>
      </c>
      <c r="C784" s="374" t="s">
        <v>2235</v>
      </c>
      <c r="D784" s="196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>
      <c r="A785" s="198">
        <v>5641000001</v>
      </c>
      <c r="B785" s="197" t="s">
        <v>2230</v>
      </c>
      <c r="C785" s="374" t="s">
        <v>2236</v>
      </c>
      <c r="D785" s="196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>
      <c r="A786" s="198">
        <v>5641000001</v>
      </c>
      <c r="B786" s="197" t="s">
        <v>2230</v>
      </c>
      <c r="C786" s="374" t="s">
        <v>2237</v>
      </c>
      <c r="D786" s="196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>
      <c r="A787" s="198">
        <v>5641000001</v>
      </c>
      <c r="B787" s="197" t="s">
        <v>2230</v>
      </c>
      <c r="C787" s="374" t="s">
        <v>2238</v>
      </c>
      <c r="D787" s="196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>
      <c r="A788" s="198">
        <v>5641000001</v>
      </c>
      <c r="B788" s="197" t="s">
        <v>2230</v>
      </c>
      <c r="C788" s="374" t="s">
        <v>2239</v>
      </c>
      <c r="D788" s="196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>
      <c r="A789" s="198">
        <v>5641000001</v>
      </c>
      <c r="B789" s="197" t="s">
        <v>2240</v>
      </c>
      <c r="C789" s="374" t="s">
        <v>2241</v>
      </c>
      <c r="D789" s="196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>
      <c r="A790" s="198">
        <v>5641000001</v>
      </c>
      <c r="B790" s="197" t="s">
        <v>2242</v>
      </c>
      <c r="C790" s="374" t="s">
        <v>2243</v>
      </c>
      <c r="D790" s="196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>
      <c r="A791" s="198">
        <v>5641000001</v>
      </c>
      <c r="B791" s="197" t="s">
        <v>2242</v>
      </c>
      <c r="C791" s="374" t="s">
        <v>2244</v>
      </c>
      <c r="D791" s="196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>
      <c r="A792" s="198">
        <v>5641000001</v>
      </c>
      <c r="B792" s="197" t="s">
        <v>2242</v>
      </c>
      <c r="C792" s="374" t="s">
        <v>2245</v>
      </c>
      <c r="D792" s="196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>
      <c r="A793" s="198">
        <v>5641000001</v>
      </c>
      <c r="B793" s="197" t="s">
        <v>2242</v>
      </c>
      <c r="C793" s="374" t="s">
        <v>2246</v>
      </c>
      <c r="D793" s="196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>
      <c r="A794" s="198">
        <v>5641000001</v>
      </c>
      <c r="B794" s="197" t="s">
        <v>2242</v>
      </c>
      <c r="C794" s="374" t="s">
        <v>2247</v>
      </c>
      <c r="D794" s="196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>
      <c r="A795" s="198">
        <v>5641000001</v>
      </c>
      <c r="B795" s="197" t="s">
        <v>2242</v>
      </c>
      <c r="C795" s="374" t="s">
        <v>2248</v>
      </c>
      <c r="D795" s="196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>
      <c r="A796" s="198">
        <v>5641000001</v>
      </c>
      <c r="B796" s="197" t="s">
        <v>2242</v>
      </c>
      <c r="C796" s="374" t="s">
        <v>2249</v>
      </c>
      <c r="D796" s="196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>
      <c r="A797" s="198">
        <v>5641000001</v>
      </c>
      <c r="B797" s="197" t="s">
        <v>2242</v>
      </c>
      <c r="C797" s="374" t="s">
        <v>2250</v>
      </c>
      <c r="D797" s="196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>
      <c r="A798" s="198">
        <v>5641000001</v>
      </c>
      <c r="B798" s="197" t="s">
        <v>2242</v>
      </c>
      <c r="C798" s="374" t="s">
        <v>2251</v>
      </c>
      <c r="D798" s="196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>
      <c r="A799" s="198">
        <v>5641000001</v>
      </c>
      <c r="B799" s="197" t="s">
        <v>2242</v>
      </c>
      <c r="C799" s="374" t="s">
        <v>2252</v>
      </c>
      <c r="D799" s="196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>
      <c r="A800" s="198">
        <v>5641000001</v>
      </c>
      <c r="B800" s="197" t="s">
        <v>2242</v>
      </c>
      <c r="C800" s="374" t="s">
        <v>2253</v>
      </c>
      <c r="D800" s="196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>
      <c r="A801" s="198">
        <v>5641000001</v>
      </c>
      <c r="B801" s="197" t="s">
        <v>2242</v>
      </c>
      <c r="C801" s="374" t="s">
        <v>2254</v>
      </c>
      <c r="D801" s="196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>
      <c r="A802" s="198">
        <v>5641000001</v>
      </c>
      <c r="B802" s="197" t="s">
        <v>2242</v>
      </c>
      <c r="C802" s="374" t="s">
        <v>2255</v>
      </c>
      <c r="D802" s="196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>
      <c r="A803" s="198">
        <v>5641000001</v>
      </c>
      <c r="B803" s="197" t="s">
        <v>2242</v>
      </c>
      <c r="C803" s="374" t="s">
        <v>2256</v>
      </c>
      <c r="D803" s="196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>
      <c r="A804" s="198">
        <v>5641000001</v>
      </c>
      <c r="B804" s="197" t="s">
        <v>2242</v>
      </c>
      <c r="C804" s="374" t="s">
        <v>2257</v>
      </c>
      <c r="D804" s="196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>
      <c r="A805" s="198">
        <v>5641000001</v>
      </c>
      <c r="B805" s="197" t="s">
        <v>2242</v>
      </c>
      <c r="C805" s="374" t="s">
        <v>2258</v>
      </c>
      <c r="D805" s="196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>
      <c r="A806" s="198">
        <v>5641000001</v>
      </c>
      <c r="B806" s="197" t="s">
        <v>2242</v>
      </c>
      <c r="C806" s="374" t="s">
        <v>2259</v>
      </c>
      <c r="D806" s="196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>
      <c r="A807" s="198">
        <v>5641000001</v>
      </c>
      <c r="B807" s="197" t="s">
        <v>2242</v>
      </c>
      <c r="C807" s="374" t="s">
        <v>2260</v>
      </c>
      <c r="D807" s="196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>
      <c r="A808" s="198">
        <v>5641000001</v>
      </c>
      <c r="B808" s="197" t="s">
        <v>2242</v>
      </c>
      <c r="C808" s="374" t="s">
        <v>2261</v>
      </c>
      <c r="D808" s="196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>
      <c r="A809" s="198">
        <v>5641000001</v>
      </c>
      <c r="B809" s="197" t="s">
        <v>2242</v>
      </c>
      <c r="C809" s="374" t="s">
        <v>2262</v>
      </c>
      <c r="D809" s="196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>
      <c r="A810" s="198">
        <v>5641000001</v>
      </c>
      <c r="B810" s="197" t="s">
        <v>2242</v>
      </c>
      <c r="C810" s="374" t="s">
        <v>2263</v>
      </c>
      <c r="D810" s="196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>
      <c r="A811" s="198">
        <v>5641000001</v>
      </c>
      <c r="B811" s="197" t="s">
        <v>2242</v>
      </c>
      <c r="C811" s="374" t="s">
        <v>2264</v>
      </c>
      <c r="D811" s="196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>
      <c r="A812" s="198">
        <v>5641000001</v>
      </c>
      <c r="B812" s="197" t="s">
        <v>2265</v>
      </c>
      <c r="C812" s="374" t="s">
        <v>2266</v>
      </c>
      <c r="D812" s="196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>
      <c r="A813" s="198">
        <v>5641000001</v>
      </c>
      <c r="B813" s="197" t="s">
        <v>2267</v>
      </c>
      <c r="C813" s="374" t="s">
        <v>2268</v>
      </c>
      <c r="D813" s="196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>
      <c r="A814" s="198">
        <v>5641000001</v>
      </c>
      <c r="B814" s="197" t="s">
        <v>2267</v>
      </c>
      <c r="C814" s="374" t="s">
        <v>2269</v>
      </c>
      <c r="D814" s="196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>
      <c r="A815" s="198">
        <v>5641000001</v>
      </c>
      <c r="B815" s="197" t="s">
        <v>2267</v>
      </c>
      <c r="C815" s="374" t="s">
        <v>2270</v>
      </c>
      <c r="D815" s="196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>
      <c r="A816" s="198">
        <v>5641000001</v>
      </c>
      <c r="B816" s="197" t="s">
        <v>2267</v>
      </c>
      <c r="C816" s="374" t="s">
        <v>2271</v>
      </c>
      <c r="D816" s="196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>
      <c r="A817" s="198">
        <v>5641000001</v>
      </c>
      <c r="B817" s="197" t="s">
        <v>2272</v>
      </c>
      <c r="C817" s="374" t="s">
        <v>2273</v>
      </c>
      <c r="D817" s="196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>
      <c r="A818" s="198">
        <v>5641000001</v>
      </c>
      <c r="B818" s="197" t="s">
        <v>2274</v>
      </c>
      <c r="C818" s="374" t="s">
        <v>2275</v>
      </c>
      <c r="D818" s="196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>
      <c r="A819" s="198">
        <v>5641000001</v>
      </c>
      <c r="B819" s="197" t="s">
        <v>2276</v>
      </c>
      <c r="C819" s="374" t="s">
        <v>2277</v>
      </c>
      <c r="D819" s="196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>
      <c r="A820" s="198">
        <v>5641000001</v>
      </c>
      <c r="B820" s="197" t="s">
        <v>2278</v>
      </c>
      <c r="C820" s="374" t="s">
        <v>2279</v>
      </c>
      <c r="D820" s="196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>
      <c r="A821" s="198">
        <v>5641000001</v>
      </c>
      <c r="B821" s="197" t="s">
        <v>2278</v>
      </c>
      <c r="C821" s="374" t="s">
        <v>2279</v>
      </c>
      <c r="D821" s="196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>
      <c r="A822" s="198">
        <v>5641000001</v>
      </c>
      <c r="B822" s="197" t="s">
        <v>2278</v>
      </c>
      <c r="C822" s="374" t="s">
        <v>2279</v>
      </c>
      <c r="D822" s="196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>
      <c r="A823" s="198">
        <v>5641000001</v>
      </c>
      <c r="B823" s="197" t="s">
        <v>2280</v>
      </c>
      <c r="C823" s="374" t="s">
        <v>2281</v>
      </c>
      <c r="D823" s="196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>
      <c r="A824" s="198">
        <v>5641000001</v>
      </c>
      <c r="B824" s="197" t="s">
        <v>2282</v>
      </c>
      <c r="C824" s="374" t="s">
        <v>2283</v>
      </c>
      <c r="D824" s="196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>
      <c r="A825" s="198">
        <v>5641000001</v>
      </c>
      <c r="B825" s="197" t="s">
        <v>2284</v>
      </c>
      <c r="C825" s="374" t="s">
        <v>2285</v>
      </c>
      <c r="D825" s="196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>
      <c r="A826" s="198">
        <v>5641000001</v>
      </c>
      <c r="B826" s="197" t="s">
        <v>2286</v>
      </c>
      <c r="C826" s="374" t="s">
        <v>2287</v>
      </c>
      <c r="D826" s="196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>
      <c r="A827" s="198">
        <v>5641000001</v>
      </c>
      <c r="B827" s="197" t="s">
        <v>2288</v>
      </c>
      <c r="C827" s="374" t="s">
        <v>2289</v>
      </c>
      <c r="D827" s="196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>
      <c r="A828" s="198">
        <v>5641000001</v>
      </c>
      <c r="B828" s="197" t="s">
        <v>2288</v>
      </c>
      <c r="C828" s="374" t="s">
        <v>2289</v>
      </c>
      <c r="D828" s="196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>
      <c r="A829" s="198">
        <v>5641000001</v>
      </c>
      <c r="B829" s="197" t="s">
        <v>2280</v>
      </c>
      <c r="C829" s="374" t="s">
        <v>2290</v>
      </c>
      <c r="D829" s="196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>
      <c r="A830" s="198">
        <v>5192000001</v>
      </c>
      <c r="B830" s="197" t="s">
        <v>2291</v>
      </c>
      <c r="C830" s="374" t="s">
        <v>2292</v>
      </c>
      <c r="D830" s="196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>
      <c r="A831" s="198">
        <v>5192000002</v>
      </c>
      <c r="B831" s="197" t="s">
        <v>2291</v>
      </c>
      <c r="C831" s="374" t="s">
        <v>2293</v>
      </c>
      <c r="D831" s="196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>
      <c r="A832" s="198">
        <v>5192000003</v>
      </c>
      <c r="B832" s="197" t="s">
        <v>2291</v>
      </c>
      <c r="C832" s="374" t="s">
        <v>2294</v>
      </c>
      <c r="D832" s="196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>
      <c r="A833" s="198">
        <v>5192000004</v>
      </c>
      <c r="B833" s="197" t="s">
        <v>2291</v>
      </c>
      <c r="C833" s="374" t="s">
        <v>2295</v>
      </c>
      <c r="D833" s="196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>
      <c r="A834" s="198">
        <v>5192000005</v>
      </c>
      <c r="B834" s="197" t="s">
        <v>2291</v>
      </c>
      <c r="C834" s="374" t="s">
        <v>2296</v>
      </c>
      <c r="D834" s="196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>
      <c r="A835" s="198">
        <v>5192000006</v>
      </c>
      <c r="B835" s="197" t="s">
        <v>2291</v>
      </c>
      <c r="C835" s="374" t="s">
        <v>2297</v>
      </c>
      <c r="D835" s="196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>
      <c r="A836" s="198">
        <v>5192000007</v>
      </c>
      <c r="B836" s="197" t="s">
        <v>2291</v>
      </c>
      <c r="C836" s="374" t="s">
        <v>2298</v>
      </c>
      <c r="D836" s="196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>
      <c r="A837" s="198">
        <v>5192000008</v>
      </c>
      <c r="B837" s="197" t="s">
        <v>2291</v>
      </c>
      <c r="C837" s="374" t="s">
        <v>2299</v>
      </c>
      <c r="D837" s="196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>
      <c r="A838" s="198">
        <v>5192000009</v>
      </c>
      <c r="B838" s="197" t="s">
        <v>2291</v>
      </c>
      <c r="C838" s="374" t="s">
        <v>2300</v>
      </c>
      <c r="D838" s="196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>
      <c r="A839" s="198">
        <v>5192000010</v>
      </c>
      <c r="B839" s="197" t="s">
        <v>2291</v>
      </c>
      <c r="C839" s="374" t="s">
        <v>2301</v>
      </c>
      <c r="D839" s="196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>
      <c r="A840" s="198">
        <v>5192000011</v>
      </c>
      <c r="B840" s="197" t="s">
        <v>2291</v>
      </c>
      <c r="C840" s="374" t="s">
        <v>2302</v>
      </c>
      <c r="D840" s="196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>
      <c r="A841" s="198">
        <v>5192000012</v>
      </c>
      <c r="B841" s="197" t="s">
        <v>2291</v>
      </c>
      <c r="C841" s="374" t="s">
        <v>2303</v>
      </c>
      <c r="D841" s="196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>
      <c r="A842" s="198">
        <v>5192000013</v>
      </c>
      <c r="B842" s="197" t="s">
        <v>2291</v>
      </c>
      <c r="C842" s="374" t="s">
        <v>2304</v>
      </c>
      <c r="D842" s="196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>
      <c r="A843" s="198">
        <v>5192000014</v>
      </c>
      <c r="B843" s="197" t="s">
        <v>2291</v>
      </c>
      <c r="C843" s="374" t="s">
        <v>2305</v>
      </c>
      <c r="D843" s="196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>
      <c r="A844" s="198">
        <v>5192000015</v>
      </c>
      <c r="B844" s="197" t="s">
        <v>2291</v>
      </c>
      <c r="C844" s="374" t="s">
        <v>2306</v>
      </c>
      <c r="D844" s="196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>
      <c r="A845" s="198">
        <v>5157000001</v>
      </c>
      <c r="B845" s="197" t="s">
        <v>2307</v>
      </c>
      <c r="C845" s="374" t="s">
        <v>2308</v>
      </c>
      <c r="D845" s="196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>
      <c r="A846" s="198">
        <v>5157000001</v>
      </c>
      <c r="B846" s="197" t="s">
        <v>2309</v>
      </c>
      <c r="C846" s="374" t="s">
        <v>2310</v>
      </c>
      <c r="D846" s="196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>
      <c r="A847" s="198">
        <v>5157000002</v>
      </c>
      <c r="B847" s="197" t="s">
        <v>2309</v>
      </c>
      <c r="C847" s="374" t="s">
        <v>2311</v>
      </c>
      <c r="D847" s="196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>
      <c r="A848" s="198">
        <v>5157000003</v>
      </c>
      <c r="B848" s="197" t="s">
        <v>2309</v>
      </c>
      <c r="C848" s="374" t="s">
        <v>2312</v>
      </c>
      <c r="D848" s="196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>
      <c r="A849" s="198">
        <v>5157000004</v>
      </c>
      <c r="B849" s="197" t="s">
        <v>2309</v>
      </c>
      <c r="C849" s="374" t="s">
        <v>2313</v>
      </c>
      <c r="D849" s="196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>
      <c r="A850" s="198">
        <v>5157000005</v>
      </c>
      <c r="B850" s="197" t="s">
        <v>2309</v>
      </c>
      <c r="C850" s="374" t="s">
        <v>2314</v>
      </c>
      <c r="D850" s="196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>
      <c r="A851" s="198">
        <v>5157000006</v>
      </c>
      <c r="B851" s="197" t="s">
        <v>2309</v>
      </c>
      <c r="C851" s="374" t="s">
        <v>2315</v>
      </c>
      <c r="D851" s="196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>
      <c r="A852" s="198">
        <v>5157000007</v>
      </c>
      <c r="B852" s="197" t="s">
        <v>2309</v>
      </c>
      <c r="C852" s="374" t="s">
        <v>2316</v>
      </c>
      <c r="D852" s="196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>
      <c r="A853" s="198">
        <v>5157000008</v>
      </c>
      <c r="B853" s="197" t="s">
        <v>2309</v>
      </c>
      <c r="C853" s="374" t="s">
        <v>2317</v>
      </c>
      <c r="D853" s="196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>
      <c r="A854" s="198">
        <v>5157000009</v>
      </c>
      <c r="B854" s="197" t="s">
        <v>2309</v>
      </c>
      <c r="C854" s="374" t="s">
        <v>2318</v>
      </c>
      <c r="D854" s="196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>
      <c r="A855" s="198">
        <v>5157000010</v>
      </c>
      <c r="B855" s="197" t="s">
        <v>2309</v>
      </c>
      <c r="C855" s="374" t="s">
        <v>2319</v>
      </c>
      <c r="D855" s="196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>
      <c r="A856" s="198">
        <v>5157000011</v>
      </c>
      <c r="B856" s="197" t="s">
        <v>2309</v>
      </c>
      <c r="C856" s="374" t="s">
        <v>2320</v>
      </c>
      <c r="D856" s="196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>
      <c r="A857" s="198">
        <v>5157000012</v>
      </c>
      <c r="B857" s="197" t="s">
        <v>2309</v>
      </c>
      <c r="C857" s="374" t="s">
        <v>2321</v>
      </c>
      <c r="D857" s="196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>
      <c r="A858" s="198">
        <v>5157000013</v>
      </c>
      <c r="B858" s="197" t="s">
        <v>2309</v>
      </c>
      <c r="C858" s="374" t="s">
        <v>2322</v>
      </c>
      <c r="D858" s="196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>
      <c r="A859" s="198">
        <v>5157000014</v>
      </c>
      <c r="B859" s="197" t="s">
        <v>2309</v>
      </c>
      <c r="C859" s="374" t="s">
        <v>2323</v>
      </c>
      <c r="D859" s="196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>
      <c r="A860" s="198">
        <v>5157000015</v>
      </c>
      <c r="B860" s="197" t="s">
        <v>2309</v>
      </c>
      <c r="C860" s="374" t="s">
        <v>2324</v>
      </c>
      <c r="D860" s="196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>
      <c r="A861" s="198">
        <v>5157000016</v>
      </c>
      <c r="B861" s="197" t="s">
        <v>2309</v>
      </c>
      <c r="C861" s="374" t="s">
        <v>2325</v>
      </c>
      <c r="D861" s="196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>
      <c r="A862" s="198">
        <v>5157000017</v>
      </c>
      <c r="B862" s="197" t="s">
        <v>2309</v>
      </c>
      <c r="C862" s="374" t="s">
        <v>2326</v>
      </c>
      <c r="D862" s="196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>
      <c r="A863" s="198">
        <v>5157000018</v>
      </c>
      <c r="B863" s="197" t="s">
        <v>2309</v>
      </c>
      <c r="C863" s="374" t="s">
        <v>2327</v>
      </c>
      <c r="D863" s="196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>
      <c r="A864" s="198">
        <v>5157000019</v>
      </c>
      <c r="B864" s="197" t="s">
        <v>2309</v>
      </c>
      <c r="C864" s="374" t="s">
        <v>2328</v>
      </c>
      <c r="D864" s="196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>
      <c r="A865" s="198">
        <v>5157000020</v>
      </c>
      <c r="B865" s="197" t="s">
        <v>2309</v>
      </c>
      <c r="C865" s="374" t="s">
        <v>2329</v>
      </c>
      <c r="D865" s="196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>
      <c r="A866" s="198">
        <v>5157000021</v>
      </c>
      <c r="B866" s="197" t="s">
        <v>2309</v>
      </c>
      <c r="C866" s="374" t="s">
        <v>2330</v>
      </c>
      <c r="D866" s="196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>
      <c r="A867" s="198">
        <v>5157000022</v>
      </c>
      <c r="B867" s="197" t="s">
        <v>2309</v>
      </c>
      <c r="C867" s="374" t="s">
        <v>2331</v>
      </c>
      <c r="D867" s="196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>
      <c r="A868" s="198">
        <v>5157000023</v>
      </c>
      <c r="B868" s="197" t="s">
        <v>2309</v>
      </c>
      <c r="C868" s="374" t="s">
        <v>2332</v>
      </c>
      <c r="D868" s="196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>
      <c r="A869" s="198">
        <v>5157000024</v>
      </c>
      <c r="B869" s="197" t="s">
        <v>2309</v>
      </c>
      <c r="C869" s="374" t="s">
        <v>2333</v>
      </c>
      <c r="D869" s="196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>
      <c r="A870" s="198">
        <v>5157000025</v>
      </c>
      <c r="B870" s="197" t="s">
        <v>2309</v>
      </c>
      <c r="C870" s="374" t="s">
        <v>2334</v>
      </c>
      <c r="D870" s="196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>
      <c r="A871" s="198">
        <v>5157000026</v>
      </c>
      <c r="B871" s="197" t="s">
        <v>2309</v>
      </c>
      <c r="C871" s="374" t="s">
        <v>2335</v>
      </c>
      <c r="D871" s="196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>
      <c r="A872" s="198">
        <v>5158000001</v>
      </c>
      <c r="B872" s="197" t="s">
        <v>2336</v>
      </c>
      <c r="C872" s="374" t="s">
        <v>2337</v>
      </c>
      <c r="D872" s="196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>
      <c r="A873" s="198">
        <v>5158000002</v>
      </c>
      <c r="B873" s="197" t="s">
        <v>2336</v>
      </c>
      <c r="C873" s="374" t="s">
        <v>2338</v>
      </c>
      <c r="D873" s="196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>
      <c r="A874" s="198">
        <v>5158000003</v>
      </c>
      <c r="B874" s="197" t="s">
        <v>2336</v>
      </c>
      <c r="C874" s="374" t="s">
        <v>2339</v>
      </c>
      <c r="D874" s="196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>
      <c r="A875" s="198">
        <v>5158000004</v>
      </c>
      <c r="B875" s="197" t="s">
        <v>2336</v>
      </c>
      <c r="C875" s="374" t="s">
        <v>2340</v>
      </c>
      <c r="D875" s="196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>
      <c r="A876" s="198">
        <v>5158000005</v>
      </c>
      <c r="B876" s="197" t="s">
        <v>2336</v>
      </c>
      <c r="C876" s="374" t="s">
        <v>2341</v>
      </c>
      <c r="D876" s="196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>
      <c r="A877" s="198">
        <v>5158000006</v>
      </c>
      <c r="B877" s="197" t="s">
        <v>2336</v>
      </c>
      <c r="C877" s="374" t="s">
        <v>2342</v>
      </c>
      <c r="D877" s="196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>
      <c r="A878" s="198">
        <v>5158000007</v>
      </c>
      <c r="B878" s="197" t="s">
        <v>2336</v>
      </c>
      <c r="C878" s="374" t="s">
        <v>2343</v>
      </c>
      <c r="D878" s="196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>
      <c r="A879" s="198">
        <v>5158000008</v>
      </c>
      <c r="B879" s="197" t="s">
        <v>2336</v>
      </c>
      <c r="C879" s="374" t="s">
        <v>2344</v>
      </c>
      <c r="D879" s="196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>
      <c r="A880" s="198">
        <v>51516000035</v>
      </c>
      <c r="B880" s="197" t="s">
        <v>2345</v>
      </c>
      <c r="C880" s="374" t="s">
        <v>2346</v>
      </c>
      <c r="D880" s="196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>
      <c r="A881" s="198">
        <v>51516000036</v>
      </c>
      <c r="B881" s="197" t="s">
        <v>2345</v>
      </c>
      <c r="C881" s="374" t="s">
        <v>2347</v>
      </c>
      <c r="D881" s="196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>
      <c r="A882" s="198">
        <v>5157000001</v>
      </c>
      <c r="B882" s="197" t="s">
        <v>2348</v>
      </c>
      <c r="C882" s="374" t="s">
        <v>2349</v>
      </c>
      <c r="D882" s="196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>
      <c r="A883" s="198">
        <v>5157000001</v>
      </c>
      <c r="B883" s="197" t="s">
        <v>2350</v>
      </c>
      <c r="C883" s="374" t="s">
        <v>2351</v>
      </c>
      <c r="D883" s="196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>
      <c r="A884" s="198">
        <v>5157000001</v>
      </c>
      <c r="B884" s="197" t="s">
        <v>2352</v>
      </c>
      <c r="C884" s="374" t="s">
        <v>2353</v>
      </c>
      <c r="D884" s="196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>
      <c r="A885" s="198">
        <v>5157000001</v>
      </c>
      <c r="B885" s="197" t="s">
        <v>2354</v>
      </c>
      <c r="C885" s="374" t="s">
        <v>2355</v>
      </c>
      <c r="D885" s="196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>
      <c r="A886" s="198">
        <v>5157000001</v>
      </c>
      <c r="B886" s="197" t="s">
        <v>2356</v>
      </c>
      <c r="C886" s="374" t="s">
        <v>2357</v>
      </c>
      <c r="D886" s="196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>
      <c r="A887" s="198">
        <v>5157000001</v>
      </c>
      <c r="B887" s="197" t="s">
        <v>2358</v>
      </c>
      <c r="C887" s="374" t="s">
        <v>2359</v>
      </c>
      <c r="D887" s="196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>
      <c r="A888" s="198">
        <v>5157000001</v>
      </c>
      <c r="B888" s="197" t="s">
        <v>2360</v>
      </c>
      <c r="C888" s="374" t="s">
        <v>2361</v>
      </c>
      <c r="D888" s="196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>
      <c r="A889" s="198">
        <v>5157000001</v>
      </c>
      <c r="B889" s="197" t="s">
        <v>2362</v>
      </c>
      <c r="C889" s="374" t="s">
        <v>2363</v>
      </c>
      <c r="D889" s="196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>
      <c r="A890" s="198">
        <v>5157000001</v>
      </c>
      <c r="B890" s="197" t="s">
        <v>2364</v>
      </c>
      <c r="C890" s="374" t="s">
        <v>2365</v>
      </c>
      <c r="D890" s="196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>
      <c r="A891" s="198">
        <v>5157000001</v>
      </c>
      <c r="B891" s="197" t="s">
        <v>2366</v>
      </c>
      <c r="C891" s="374" t="s">
        <v>2367</v>
      </c>
      <c r="D891" s="196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>
      <c r="A892" s="198">
        <v>5157000001</v>
      </c>
      <c r="B892" s="197" t="s">
        <v>2368</v>
      </c>
      <c r="C892" s="374" t="s">
        <v>2369</v>
      </c>
      <c r="D892" s="196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>
      <c r="A893" s="198">
        <v>5157000001</v>
      </c>
      <c r="B893" s="197" t="s">
        <v>2370</v>
      </c>
      <c r="C893" s="374" t="s">
        <v>2371</v>
      </c>
      <c r="D893" s="196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>
      <c r="A894" s="198">
        <v>5157000001</v>
      </c>
      <c r="B894" s="197" t="s">
        <v>2372</v>
      </c>
      <c r="C894" s="374" t="s">
        <v>2373</v>
      </c>
      <c r="D894" s="196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>
      <c r="A895" s="198">
        <v>5157000001</v>
      </c>
      <c r="B895" s="197" t="s">
        <v>2374</v>
      </c>
      <c r="C895" s="374" t="s">
        <v>2375</v>
      </c>
      <c r="D895" s="196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>
      <c r="A896" s="198">
        <v>5157000001</v>
      </c>
      <c r="B896" s="197" t="s">
        <v>2376</v>
      </c>
      <c r="C896" s="374" t="s">
        <v>2377</v>
      </c>
      <c r="D896" s="196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>
      <c r="A897" s="198">
        <v>5157000001</v>
      </c>
      <c r="B897" s="197" t="s">
        <v>2378</v>
      </c>
      <c r="C897" s="374" t="s">
        <v>2379</v>
      </c>
      <c r="D897" s="196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>
      <c r="A898" s="198">
        <v>5157000001</v>
      </c>
      <c r="B898" s="197" t="s">
        <v>2380</v>
      </c>
      <c r="C898" s="374" t="s">
        <v>2381</v>
      </c>
      <c r="D898" s="196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>
      <c r="A899" s="198">
        <v>5157000001</v>
      </c>
      <c r="B899" s="197" t="s">
        <v>2382</v>
      </c>
      <c r="C899" s="374" t="s">
        <v>2383</v>
      </c>
      <c r="D899" s="196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>
      <c r="A900" s="198">
        <v>5157000001</v>
      </c>
      <c r="B900" s="197" t="s">
        <v>2384</v>
      </c>
      <c r="C900" s="374" t="s">
        <v>2385</v>
      </c>
      <c r="D900" s="196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>
      <c r="A901" s="198">
        <v>5157000001</v>
      </c>
      <c r="B901" s="197" t="s">
        <v>2386</v>
      </c>
      <c r="C901" s="374" t="s">
        <v>2387</v>
      </c>
      <c r="D901" s="196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>
      <c r="A902" s="198">
        <v>5157000001</v>
      </c>
      <c r="B902" s="197" t="s">
        <v>2388</v>
      </c>
      <c r="C902" s="374" t="s">
        <v>2389</v>
      </c>
      <c r="D902" s="196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>
      <c r="A903" s="198">
        <v>5157000001</v>
      </c>
      <c r="B903" s="197" t="s">
        <v>2390</v>
      </c>
      <c r="C903" s="374" t="s">
        <v>2391</v>
      </c>
      <c r="D903" s="196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>
      <c r="A904" s="198">
        <v>5157000001</v>
      </c>
      <c r="B904" s="197" t="s">
        <v>2392</v>
      </c>
      <c r="C904" s="374" t="s">
        <v>2393</v>
      </c>
      <c r="D904" s="196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>
      <c r="A905" s="198">
        <v>5157000001</v>
      </c>
      <c r="B905" s="197" t="s">
        <v>2394</v>
      </c>
      <c r="C905" s="374" t="s">
        <v>2395</v>
      </c>
      <c r="D905" s="196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>
      <c r="A906" s="198">
        <v>5157000001</v>
      </c>
      <c r="B906" s="197" t="s">
        <v>2396</v>
      </c>
      <c r="C906" s="374" t="s">
        <v>2397</v>
      </c>
      <c r="D906" s="196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>
      <c r="A907" s="198">
        <v>5157000001</v>
      </c>
      <c r="B907" s="197" t="s">
        <v>2398</v>
      </c>
      <c r="C907" s="374" t="s">
        <v>2399</v>
      </c>
      <c r="D907" s="196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>
      <c r="A908" s="198">
        <v>5157000001</v>
      </c>
      <c r="B908" s="197" t="s">
        <v>2400</v>
      </c>
      <c r="C908" s="374" t="s">
        <v>2401</v>
      </c>
      <c r="D908" s="196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>
      <c r="A909" s="198">
        <v>5157000001</v>
      </c>
      <c r="B909" s="197" t="s">
        <v>2402</v>
      </c>
      <c r="C909" s="374" t="s">
        <v>2403</v>
      </c>
      <c r="D909" s="196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>
      <c r="A910" s="198">
        <v>5157000001</v>
      </c>
      <c r="B910" s="197" t="s">
        <v>2404</v>
      </c>
      <c r="C910" s="374" t="s">
        <v>2405</v>
      </c>
      <c r="D910" s="196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>
      <c r="A911" s="198">
        <v>5157000001</v>
      </c>
      <c r="B911" s="197" t="s">
        <v>2406</v>
      </c>
      <c r="C911" s="374" t="s">
        <v>2407</v>
      </c>
      <c r="D911" s="196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>
      <c r="A912" s="198">
        <v>5157000001</v>
      </c>
      <c r="B912" s="197" t="s">
        <v>2408</v>
      </c>
      <c r="C912" s="374" t="s">
        <v>2409</v>
      </c>
      <c r="D912" s="196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>
      <c r="A913" s="198">
        <v>5157000001</v>
      </c>
      <c r="B913" s="197" t="s">
        <v>2410</v>
      </c>
      <c r="C913" s="374" t="s">
        <v>2411</v>
      </c>
      <c r="D913" s="196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>
      <c r="A914" s="198">
        <v>5157000001</v>
      </c>
      <c r="B914" s="197" t="s">
        <v>2412</v>
      </c>
      <c r="C914" s="374" t="s">
        <v>2413</v>
      </c>
      <c r="D914" s="196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>
      <c r="A915" s="198">
        <v>5157000001</v>
      </c>
      <c r="B915" s="197" t="s">
        <v>2414</v>
      </c>
      <c r="C915" s="374" t="s">
        <v>2415</v>
      </c>
      <c r="D915" s="196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>
      <c r="A916" s="198">
        <v>5157000001</v>
      </c>
      <c r="B916" s="197" t="s">
        <v>2416</v>
      </c>
      <c r="C916" s="374" t="s">
        <v>2417</v>
      </c>
      <c r="D916" s="196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>
      <c r="A917" s="198">
        <v>5157000001</v>
      </c>
      <c r="B917" s="197" t="s">
        <v>2418</v>
      </c>
      <c r="C917" s="374" t="s">
        <v>2419</v>
      </c>
      <c r="D917" s="196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>
      <c r="A918" s="198">
        <v>5157000001</v>
      </c>
      <c r="B918" s="197" t="s">
        <v>2420</v>
      </c>
      <c r="C918" s="374" t="s">
        <v>2421</v>
      </c>
      <c r="D918" s="196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>
      <c r="A919" s="198">
        <v>5157000001</v>
      </c>
      <c r="B919" s="197" t="s">
        <v>2420</v>
      </c>
      <c r="C919" s="374" t="s">
        <v>2422</v>
      </c>
      <c r="D919" s="196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>
      <c r="A920" s="198">
        <v>5157000001</v>
      </c>
      <c r="B920" s="197" t="s">
        <v>2420</v>
      </c>
      <c r="C920" s="374" t="s">
        <v>2423</v>
      </c>
      <c r="D920" s="196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>
      <c r="A921" s="198">
        <v>5157000001</v>
      </c>
      <c r="B921" s="197" t="s">
        <v>2420</v>
      </c>
      <c r="C921" s="374" t="s">
        <v>2424</v>
      </c>
      <c r="D921" s="196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>
      <c r="A922" s="198">
        <v>5157000001</v>
      </c>
      <c r="B922" s="197" t="s">
        <v>2420</v>
      </c>
      <c r="C922" s="374" t="s">
        <v>2425</v>
      </c>
      <c r="D922" s="196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>
      <c r="A923" s="198">
        <v>5157000001</v>
      </c>
      <c r="B923" s="197" t="s">
        <v>2420</v>
      </c>
      <c r="C923" s="374" t="s">
        <v>2426</v>
      </c>
      <c r="D923" s="196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>
      <c r="A924" s="198">
        <v>5157000001</v>
      </c>
      <c r="B924" s="197" t="s">
        <v>2420</v>
      </c>
      <c r="C924" s="374" t="s">
        <v>2427</v>
      </c>
      <c r="D924" s="196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>
      <c r="A925" s="198">
        <v>5157000001</v>
      </c>
      <c r="B925" s="197" t="s">
        <v>2420</v>
      </c>
      <c r="C925" s="374" t="s">
        <v>2428</v>
      </c>
      <c r="D925" s="196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>
      <c r="A926" s="198">
        <v>5157000001</v>
      </c>
      <c r="B926" s="197" t="s">
        <v>2420</v>
      </c>
      <c r="C926" s="374" t="s">
        <v>2429</v>
      </c>
      <c r="D926" s="196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>
      <c r="A927" s="198">
        <v>5157000001</v>
      </c>
      <c r="B927" s="197" t="s">
        <v>2420</v>
      </c>
      <c r="C927" s="374" t="s">
        <v>2430</v>
      </c>
      <c r="D927" s="196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>
      <c r="A928" s="198">
        <v>5157000001</v>
      </c>
      <c r="B928" s="197" t="s">
        <v>2420</v>
      </c>
      <c r="C928" s="374" t="s">
        <v>2431</v>
      </c>
      <c r="D928" s="196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>
      <c r="A929" s="198">
        <v>5157000001</v>
      </c>
      <c r="B929" s="197" t="s">
        <v>2420</v>
      </c>
      <c r="C929" s="374" t="s">
        <v>2432</v>
      </c>
      <c r="D929" s="196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>
      <c r="A930" s="198">
        <v>5157000001</v>
      </c>
      <c r="B930" s="197" t="s">
        <v>2420</v>
      </c>
      <c r="C930" s="374" t="s">
        <v>2433</v>
      </c>
      <c r="D930" s="196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>
      <c r="A931" s="198">
        <v>5157000001</v>
      </c>
      <c r="B931" s="197" t="s">
        <v>2434</v>
      </c>
      <c r="C931" s="374" t="s">
        <v>2435</v>
      </c>
      <c r="D931" s="196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>
      <c r="A932" s="198">
        <v>5157000001</v>
      </c>
      <c r="B932" s="197" t="s">
        <v>2434</v>
      </c>
      <c r="C932" s="374" t="s">
        <v>2436</v>
      </c>
      <c r="D932" s="196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>
      <c r="A933" s="198">
        <v>5157000001</v>
      </c>
      <c r="B933" s="197" t="s">
        <v>2437</v>
      </c>
      <c r="C933" s="374" t="s">
        <v>2438</v>
      </c>
      <c r="D933" s="196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>
      <c r="A934" s="198">
        <v>5157000001</v>
      </c>
      <c r="B934" s="197" t="s">
        <v>2437</v>
      </c>
      <c r="C934" s="374" t="s">
        <v>2439</v>
      </c>
      <c r="D934" s="196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>
      <c r="A935" s="198">
        <v>5157000001</v>
      </c>
      <c r="B935" s="197" t="s">
        <v>2437</v>
      </c>
      <c r="C935" s="374" t="s">
        <v>2440</v>
      </c>
      <c r="D935" s="196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>
      <c r="A936" s="198">
        <v>5157000001</v>
      </c>
      <c r="B936" s="197" t="s">
        <v>2437</v>
      </c>
      <c r="C936" s="374" t="s">
        <v>2441</v>
      </c>
      <c r="D936" s="196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>
      <c r="A937" s="198">
        <v>5157000001</v>
      </c>
      <c r="B937" s="197" t="s">
        <v>2437</v>
      </c>
      <c r="C937" s="374" t="s">
        <v>2442</v>
      </c>
      <c r="D937" s="196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>
      <c r="A938" s="198">
        <v>5157000001</v>
      </c>
      <c r="B938" s="197" t="s">
        <v>2437</v>
      </c>
      <c r="C938" s="374" t="s">
        <v>2443</v>
      </c>
      <c r="D938" s="196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>
      <c r="A939" s="198">
        <v>5157000001</v>
      </c>
      <c r="B939" s="197" t="s">
        <v>2437</v>
      </c>
      <c r="C939" s="374" t="s">
        <v>2444</v>
      </c>
      <c r="D939" s="196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>
      <c r="A940" s="198">
        <v>5157000001</v>
      </c>
      <c r="B940" s="197" t="s">
        <v>2437</v>
      </c>
      <c r="C940" s="374" t="s">
        <v>2445</v>
      </c>
      <c r="D940" s="196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>
      <c r="A941" s="198">
        <v>5157000001</v>
      </c>
      <c r="B941" s="197" t="s">
        <v>2437</v>
      </c>
      <c r="C941" s="374" t="s">
        <v>2446</v>
      </c>
      <c r="D941" s="196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>
      <c r="A942" s="198">
        <v>5157000001</v>
      </c>
      <c r="B942" s="197" t="s">
        <v>2437</v>
      </c>
      <c r="C942" s="374" t="s">
        <v>2447</v>
      </c>
      <c r="D942" s="196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>
      <c r="A943" s="198">
        <v>5157000001</v>
      </c>
      <c r="B943" s="197" t="s">
        <v>2437</v>
      </c>
      <c r="C943" s="374" t="s">
        <v>2448</v>
      </c>
      <c r="D943" s="196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>
      <c r="A944" s="198">
        <v>5157000001</v>
      </c>
      <c r="B944" s="197" t="s">
        <v>2437</v>
      </c>
      <c r="C944" s="374" t="s">
        <v>2449</v>
      </c>
      <c r="D944" s="196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>
      <c r="A945" s="198">
        <v>5157000001</v>
      </c>
      <c r="B945" s="197" t="s">
        <v>2437</v>
      </c>
      <c r="C945" s="374" t="s">
        <v>2450</v>
      </c>
      <c r="D945" s="196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>
      <c r="A946" s="198">
        <v>5157000001</v>
      </c>
      <c r="B946" s="197" t="s">
        <v>2437</v>
      </c>
      <c r="C946" s="374" t="s">
        <v>2451</v>
      </c>
      <c r="D946" s="196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>
      <c r="A947" s="198">
        <v>5157000001</v>
      </c>
      <c r="B947" s="197" t="s">
        <v>2437</v>
      </c>
      <c r="C947" s="374" t="s">
        <v>2452</v>
      </c>
      <c r="D947" s="196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>
      <c r="A948" s="198">
        <v>5157000001</v>
      </c>
      <c r="B948" s="197" t="s">
        <v>2437</v>
      </c>
      <c r="C948" s="374" t="s">
        <v>2453</v>
      </c>
      <c r="D948" s="196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>
      <c r="A949" s="198">
        <v>5157000001</v>
      </c>
      <c r="B949" s="197" t="s">
        <v>2437</v>
      </c>
      <c r="C949" s="374" t="s">
        <v>2454</v>
      </c>
      <c r="D949" s="196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>
      <c r="A950" s="198">
        <v>5157000001</v>
      </c>
      <c r="B950" s="197" t="s">
        <v>2437</v>
      </c>
      <c r="C950" s="374" t="s">
        <v>2455</v>
      </c>
      <c r="D950" s="196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>
      <c r="A951" s="198">
        <v>5157000001</v>
      </c>
      <c r="B951" s="197" t="s">
        <v>2437</v>
      </c>
      <c r="C951" s="374" t="s">
        <v>2456</v>
      </c>
      <c r="D951" s="196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>
      <c r="A952" s="198">
        <v>5157000001</v>
      </c>
      <c r="B952" s="197" t="s">
        <v>2437</v>
      </c>
      <c r="C952" s="374" t="s">
        <v>2457</v>
      </c>
      <c r="D952" s="196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>
      <c r="A953" s="198">
        <v>5157000001</v>
      </c>
      <c r="B953" s="197" t="s">
        <v>2437</v>
      </c>
      <c r="C953" s="374" t="s">
        <v>2458</v>
      </c>
      <c r="D953" s="196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>
      <c r="A954" s="198">
        <v>5157000001</v>
      </c>
      <c r="B954" s="197" t="s">
        <v>2437</v>
      </c>
      <c r="C954" s="374" t="s">
        <v>2459</v>
      </c>
      <c r="D954" s="196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>
      <c r="A955" s="198">
        <v>5157000001</v>
      </c>
      <c r="B955" s="197" t="s">
        <v>2437</v>
      </c>
      <c r="C955" s="374" t="s">
        <v>2460</v>
      </c>
      <c r="D955" s="196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>
      <c r="A956" s="198">
        <v>5157000001</v>
      </c>
      <c r="B956" s="197" t="s">
        <v>2437</v>
      </c>
      <c r="C956" s="374" t="s">
        <v>2461</v>
      </c>
      <c r="D956" s="196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>
      <c r="A957" s="198">
        <v>5157000001</v>
      </c>
      <c r="B957" s="197" t="s">
        <v>2437</v>
      </c>
      <c r="C957" s="374" t="s">
        <v>2462</v>
      </c>
      <c r="D957" s="196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>
      <c r="A958" s="198">
        <v>5157000001</v>
      </c>
      <c r="B958" s="197" t="s">
        <v>2437</v>
      </c>
      <c r="C958" s="374" t="s">
        <v>2463</v>
      </c>
      <c r="D958" s="196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>
      <c r="A959" s="198">
        <v>5157000001</v>
      </c>
      <c r="B959" s="197" t="s">
        <v>2437</v>
      </c>
      <c r="C959" s="374" t="s">
        <v>2464</v>
      </c>
      <c r="D959" s="196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>
      <c r="A960" s="198">
        <v>5157000001</v>
      </c>
      <c r="B960" s="197" t="s">
        <v>2437</v>
      </c>
      <c r="C960" s="374" t="s">
        <v>2465</v>
      </c>
      <c r="D960" s="196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>
      <c r="A961" s="198">
        <v>5157000001</v>
      </c>
      <c r="B961" s="197" t="s">
        <v>2437</v>
      </c>
      <c r="C961" s="374" t="s">
        <v>2466</v>
      </c>
      <c r="D961" s="196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>
      <c r="A962" s="198">
        <v>5157000001</v>
      </c>
      <c r="B962" s="197" t="s">
        <v>2437</v>
      </c>
      <c r="C962" s="374" t="s">
        <v>2467</v>
      </c>
      <c r="D962" s="196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>
      <c r="A963" s="198">
        <v>5157000001</v>
      </c>
      <c r="B963" s="197" t="s">
        <v>2437</v>
      </c>
      <c r="C963" s="374" t="s">
        <v>2468</v>
      </c>
      <c r="D963" s="196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>
      <c r="A964" s="198">
        <v>5157000001</v>
      </c>
      <c r="B964" s="197" t="s">
        <v>2437</v>
      </c>
      <c r="C964" s="374" t="s">
        <v>2469</v>
      </c>
      <c r="D964" s="196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>
      <c r="A965" s="198">
        <v>5157000001</v>
      </c>
      <c r="B965" s="197" t="s">
        <v>2437</v>
      </c>
      <c r="C965" s="374" t="s">
        <v>2470</v>
      </c>
      <c r="D965" s="196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>
      <c r="A966" s="198">
        <v>5157000001</v>
      </c>
      <c r="B966" s="197" t="s">
        <v>2437</v>
      </c>
      <c r="C966" s="374" t="s">
        <v>2471</v>
      </c>
      <c r="D966" s="196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>
      <c r="A967" s="198">
        <v>5157000001</v>
      </c>
      <c r="B967" s="197" t="s">
        <v>2472</v>
      </c>
      <c r="C967" s="374" t="s">
        <v>2473</v>
      </c>
      <c r="D967" s="196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>
      <c r="A968" s="198">
        <v>5157000001</v>
      </c>
      <c r="B968" s="197" t="s">
        <v>2345</v>
      </c>
      <c r="C968" s="374" t="s">
        <v>2474</v>
      </c>
      <c r="D968" s="196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>
      <c r="A969" s="198">
        <v>5157000001</v>
      </c>
      <c r="B969" s="197" t="s">
        <v>2345</v>
      </c>
      <c r="C969" s="374" t="s">
        <v>2475</v>
      </c>
      <c r="D969" s="196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>
      <c r="A970" s="198">
        <v>5157000001</v>
      </c>
      <c r="B970" s="197" t="s">
        <v>2345</v>
      </c>
      <c r="C970" s="374" t="s">
        <v>2476</v>
      </c>
      <c r="D970" s="196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>
      <c r="A971" s="198">
        <v>5157000001</v>
      </c>
      <c r="B971" s="197" t="s">
        <v>2345</v>
      </c>
      <c r="C971" s="374" t="s">
        <v>2477</v>
      </c>
      <c r="D971" s="196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>
      <c r="A972" s="198">
        <v>5157000001</v>
      </c>
      <c r="B972" s="197" t="s">
        <v>2345</v>
      </c>
      <c r="C972" s="374" t="s">
        <v>2478</v>
      </c>
      <c r="D972" s="196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>
      <c r="A973" s="198">
        <v>5157000001</v>
      </c>
      <c r="B973" s="197" t="s">
        <v>2479</v>
      </c>
      <c r="C973" s="374" t="s">
        <v>2480</v>
      </c>
      <c r="D973" s="196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>
      <c r="A974" s="198">
        <v>5157000001</v>
      </c>
      <c r="B974" s="197" t="s">
        <v>2479</v>
      </c>
      <c r="C974" s="374" t="s">
        <v>2481</v>
      </c>
      <c r="D974" s="196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>
      <c r="A975" s="198">
        <v>5157000001</v>
      </c>
      <c r="B975" s="197" t="s">
        <v>2479</v>
      </c>
      <c r="C975" s="374" t="s">
        <v>2482</v>
      </c>
      <c r="D975" s="196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>
      <c r="A976" s="198">
        <v>5157000001</v>
      </c>
      <c r="B976" s="197" t="s">
        <v>2479</v>
      </c>
      <c r="C976" s="374" t="s">
        <v>2483</v>
      </c>
      <c r="D976" s="196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>
      <c r="A977" s="198">
        <v>5157000001</v>
      </c>
      <c r="B977" s="197" t="s">
        <v>2479</v>
      </c>
      <c r="C977" s="374" t="s">
        <v>2484</v>
      </c>
      <c r="D977" s="196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>
      <c r="A978" s="198">
        <v>5157000001</v>
      </c>
      <c r="B978" s="197" t="s">
        <v>2479</v>
      </c>
      <c r="C978" s="374" t="s">
        <v>2485</v>
      </c>
      <c r="D978" s="196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>
      <c r="A979" s="198">
        <v>5157000001</v>
      </c>
      <c r="B979" s="197" t="s">
        <v>2479</v>
      </c>
      <c r="C979" s="374" t="s">
        <v>2486</v>
      </c>
      <c r="D979" s="196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>
      <c r="A980" s="198">
        <v>5157000001</v>
      </c>
      <c r="B980" s="197" t="s">
        <v>2479</v>
      </c>
      <c r="C980" s="374" t="s">
        <v>2487</v>
      </c>
      <c r="D980" s="196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>
      <c r="A981" s="198">
        <v>5157000001</v>
      </c>
      <c r="B981" s="197" t="s">
        <v>2479</v>
      </c>
      <c r="C981" s="374" t="s">
        <v>2488</v>
      </c>
      <c r="D981" s="196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>
      <c r="A982" s="198">
        <v>5157000001</v>
      </c>
      <c r="B982" s="197" t="s">
        <v>2479</v>
      </c>
      <c r="C982" s="374" t="s">
        <v>2489</v>
      </c>
      <c r="D982" s="196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>
      <c r="A983" s="198">
        <v>5157000001</v>
      </c>
      <c r="B983" s="197" t="s">
        <v>2490</v>
      </c>
      <c r="C983" s="374" t="s">
        <v>2491</v>
      </c>
      <c r="D983" s="196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>
      <c r="A984" s="198">
        <v>5157000001</v>
      </c>
      <c r="B984" s="197" t="s">
        <v>2492</v>
      </c>
      <c r="C984" s="374" t="s">
        <v>2493</v>
      </c>
      <c r="D984" s="196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>
      <c r="A985" s="198">
        <v>5157000001</v>
      </c>
      <c r="B985" s="197" t="s">
        <v>2494</v>
      </c>
      <c r="C985" s="374" t="s">
        <v>2495</v>
      </c>
      <c r="D985" s="196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>
      <c r="A986" s="198">
        <v>5157000027</v>
      </c>
      <c r="B986" s="197" t="s">
        <v>2496</v>
      </c>
      <c r="C986" s="374" t="s">
        <v>2497</v>
      </c>
      <c r="D986" s="196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>
      <c r="A987" s="198">
        <v>5157000028</v>
      </c>
      <c r="B987" s="197" t="s">
        <v>2496</v>
      </c>
      <c r="C987" s="374" t="s">
        <v>2498</v>
      </c>
      <c r="D987" s="196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>
      <c r="A988" s="198">
        <v>5157000029</v>
      </c>
      <c r="B988" s="197" t="s">
        <v>2496</v>
      </c>
      <c r="C988" s="374" t="s">
        <v>2499</v>
      </c>
      <c r="D988" s="196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>
      <c r="A989" s="198">
        <v>5157000030</v>
      </c>
      <c r="B989" s="197" t="s">
        <v>2496</v>
      </c>
      <c r="C989" s="374" t="s">
        <v>2500</v>
      </c>
      <c r="D989" s="196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>
      <c r="A990" s="198">
        <v>5157000031</v>
      </c>
      <c r="B990" s="197" t="s">
        <v>2496</v>
      </c>
      <c r="C990" s="374" t="s">
        <v>2501</v>
      </c>
      <c r="D990" s="196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>
      <c r="A991" s="198">
        <v>5157000032</v>
      </c>
      <c r="B991" s="197" t="s">
        <v>2496</v>
      </c>
      <c r="C991" s="374" t="s">
        <v>2502</v>
      </c>
      <c r="D991" s="196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>
      <c r="A992" s="198">
        <v>5157000033</v>
      </c>
      <c r="B992" s="197" t="s">
        <v>2496</v>
      </c>
      <c r="C992" s="374" t="s">
        <v>2503</v>
      </c>
      <c r="D992" s="196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>
      <c r="A993" s="198">
        <v>5157000034</v>
      </c>
      <c r="B993" s="197" t="s">
        <v>2496</v>
      </c>
      <c r="C993" s="374" t="s">
        <v>2504</v>
      </c>
      <c r="D993" s="196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>
      <c r="A994" s="198">
        <v>5157000035</v>
      </c>
      <c r="B994" s="197" t="s">
        <v>2496</v>
      </c>
      <c r="C994" s="374" t="s">
        <v>2505</v>
      </c>
      <c r="D994" s="196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>
      <c r="A995" s="198">
        <v>5157000036</v>
      </c>
      <c r="B995" s="197" t="s">
        <v>2496</v>
      </c>
      <c r="C995" s="374" t="s">
        <v>2506</v>
      </c>
      <c r="D995" s="196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>
      <c r="A996" s="198">
        <v>5157000037</v>
      </c>
      <c r="B996" s="197" t="s">
        <v>2496</v>
      </c>
      <c r="C996" s="374" t="s">
        <v>2507</v>
      </c>
      <c r="D996" s="196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>
      <c r="A997" s="198">
        <v>5157000038</v>
      </c>
      <c r="B997" s="197" t="s">
        <v>2496</v>
      </c>
      <c r="C997" s="374" t="s">
        <v>2508</v>
      </c>
      <c r="D997" s="196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>
      <c r="A998" s="198">
        <v>5157000001</v>
      </c>
      <c r="B998" s="197" t="s">
        <v>2509</v>
      </c>
      <c r="C998" s="374" t="s">
        <v>2510</v>
      </c>
      <c r="D998" s="196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>
      <c r="A999" s="198">
        <v>5157000001</v>
      </c>
      <c r="B999" s="197" t="s">
        <v>2509</v>
      </c>
      <c r="C999" s="374" t="s">
        <v>2511</v>
      </c>
      <c r="D999" s="196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>
      <c r="A1000" s="198">
        <v>5157000001</v>
      </c>
      <c r="B1000" s="197" t="s">
        <v>2509</v>
      </c>
      <c r="C1000" s="374" t="s">
        <v>2512</v>
      </c>
      <c r="D1000" s="196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>
      <c r="A1001" s="198">
        <v>5157000001</v>
      </c>
      <c r="B1001" s="197" t="s">
        <v>2509</v>
      </c>
      <c r="C1001" s="374" t="s">
        <v>2513</v>
      </c>
      <c r="D1001" s="196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>
      <c r="A1002" s="198">
        <v>5157000001</v>
      </c>
      <c r="B1002" s="197" t="s">
        <v>2509</v>
      </c>
      <c r="C1002" s="374" t="s">
        <v>2514</v>
      </c>
      <c r="D1002" s="196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>
      <c r="A1003" s="198">
        <v>5157000001</v>
      </c>
      <c r="B1003" s="197" t="s">
        <v>2515</v>
      </c>
      <c r="C1003" s="374" t="s">
        <v>2516</v>
      </c>
      <c r="D1003" s="196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>
      <c r="A1004" s="198">
        <v>5157000001</v>
      </c>
      <c r="B1004" s="197" t="s">
        <v>2517</v>
      </c>
      <c r="C1004" s="374" t="s">
        <v>2518</v>
      </c>
      <c r="D1004" s="196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>
      <c r="A1005" s="198">
        <v>5157000001</v>
      </c>
      <c r="B1005" s="197" t="s">
        <v>2519</v>
      </c>
      <c r="C1005" s="374" t="s">
        <v>2520</v>
      </c>
      <c r="D1005" s="196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>
      <c r="A1006" s="198">
        <v>5157000001</v>
      </c>
      <c r="B1006" s="197" t="s">
        <v>2519</v>
      </c>
      <c r="C1006" s="374" t="s">
        <v>2521</v>
      </c>
      <c r="D1006" s="196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>
      <c r="A1007" s="198">
        <v>5157000001</v>
      </c>
      <c r="B1007" s="197" t="s">
        <v>2522</v>
      </c>
      <c r="C1007" s="374" t="s">
        <v>2523</v>
      </c>
      <c r="D1007" s="196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>
      <c r="A1008" s="198">
        <v>5157000039</v>
      </c>
      <c r="B1008" s="197" t="s">
        <v>2524</v>
      </c>
      <c r="C1008" s="374" t="s">
        <v>2525</v>
      </c>
      <c r="D1008" s="196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>
      <c r="A1009" s="198">
        <v>5157000040</v>
      </c>
      <c r="B1009" s="197" t="s">
        <v>2524</v>
      </c>
      <c r="C1009" s="374" t="s">
        <v>2526</v>
      </c>
      <c r="D1009" s="196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>
      <c r="A1010" s="198">
        <v>5157000042</v>
      </c>
      <c r="B1010" s="197" t="s">
        <v>2524</v>
      </c>
      <c r="C1010" s="374" t="s">
        <v>2527</v>
      </c>
      <c r="D1010" s="196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>
      <c r="A1011" s="198">
        <v>5157000043</v>
      </c>
      <c r="B1011" s="197" t="s">
        <v>2524</v>
      </c>
      <c r="C1011" s="374" t="s">
        <v>2528</v>
      </c>
      <c r="D1011" s="196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>
      <c r="A1012" s="198">
        <v>5157000044</v>
      </c>
      <c r="B1012" s="197" t="s">
        <v>2524</v>
      </c>
      <c r="C1012" s="374" t="s">
        <v>2529</v>
      </c>
      <c r="D1012" s="196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>
      <c r="A1013" s="198">
        <v>5157000045</v>
      </c>
      <c r="B1013" s="197" t="s">
        <v>2524</v>
      </c>
      <c r="C1013" s="374" t="s">
        <v>2530</v>
      </c>
      <c r="D1013" s="196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>
      <c r="A1014" s="198">
        <v>5157000046</v>
      </c>
      <c r="B1014" s="197" t="s">
        <v>2524</v>
      </c>
      <c r="C1014" s="374" t="s">
        <v>2531</v>
      </c>
      <c r="D1014" s="196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>
      <c r="A1015" s="198">
        <v>5157000047</v>
      </c>
      <c r="B1015" s="197" t="s">
        <v>2524</v>
      </c>
      <c r="C1015" s="374" t="s">
        <v>2532</v>
      </c>
      <c r="D1015" s="196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>
      <c r="A1016" s="198">
        <v>5157000048</v>
      </c>
      <c r="B1016" s="197" t="s">
        <v>2524</v>
      </c>
      <c r="C1016" s="374" t="s">
        <v>2533</v>
      </c>
      <c r="D1016" s="196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>
      <c r="A1017" s="198">
        <v>5157000049</v>
      </c>
      <c r="B1017" s="197" t="s">
        <v>2524</v>
      </c>
      <c r="C1017" s="374" t="s">
        <v>2534</v>
      </c>
      <c r="D1017" s="196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>
      <c r="A1018" s="198">
        <v>5157000050</v>
      </c>
      <c r="B1018" s="197" t="s">
        <v>2524</v>
      </c>
      <c r="C1018" s="374" t="s">
        <v>2535</v>
      </c>
      <c r="D1018" s="196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>
      <c r="A1019" s="198">
        <v>5157000051</v>
      </c>
      <c r="B1019" s="197" t="s">
        <v>2524</v>
      </c>
      <c r="C1019" s="374" t="s">
        <v>2536</v>
      </c>
      <c r="D1019" s="196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>
      <c r="A1020" s="198">
        <v>5157000052</v>
      </c>
      <c r="B1020" s="197" t="s">
        <v>2524</v>
      </c>
      <c r="C1020" s="374" t="s">
        <v>2537</v>
      </c>
      <c r="D1020" s="196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>
      <c r="A1021" s="198">
        <v>5157000053</v>
      </c>
      <c r="B1021" s="197" t="s">
        <v>2538</v>
      </c>
      <c r="C1021" s="374" t="s">
        <v>2539</v>
      </c>
      <c r="D1021" s="196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>
      <c r="A1022" s="198">
        <v>5157000054</v>
      </c>
      <c r="B1022" s="197" t="s">
        <v>2538</v>
      </c>
      <c r="C1022" s="374" t="s">
        <v>2540</v>
      </c>
      <c r="D1022" s="196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>
      <c r="A1023" s="198">
        <v>5157000055</v>
      </c>
      <c r="B1023" s="197" t="s">
        <v>2538</v>
      </c>
      <c r="C1023" s="374" t="s">
        <v>2541</v>
      </c>
      <c r="D1023" s="196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>
      <c r="A1024" s="198">
        <v>5157000001</v>
      </c>
      <c r="B1024" s="197" t="s">
        <v>2542</v>
      </c>
      <c r="C1024" s="374" t="s">
        <v>2543</v>
      </c>
      <c r="D1024" s="196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>
      <c r="A1025" s="198">
        <v>5157000001</v>
      </c>
      <c r="B1025" s="197" t="s">
        <v>2542</v>
      </c>
      <c r="C1025" s="374" t="s">
        <v>2544</v>
      </c>
      <c r="D1025" s="196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>
      <c r="A1026" s="198">
        <v>5157000001</v>
      </c>
      <c r="B1026" s="197" t="s">
        <v>2545</v>
      </c>
      <c r="C1026" s="374" t="s">
        <v>2546</v>
      </c>
      <c r="D1026" s="196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>
      <c r="A1027" s="198">
        <v>5157000001</v>
      </c>
      <c r="B1027" s="197" t="s">
        <v>1970</v>
      </c>
      <c r="C1027" s="374" t="s">
        <v>2547</v>
      </c>
      <c r="D1027" s="196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>
      <c r="A1028" s="198">
        <v>5157000001</v>
      </c>
      <c r="B1028" s="197" t="s">
        <v>2548</v>
      </c>
      <c r="C1028" s="374" t="s">
        <v>2549</v>
      </c>
      <c r="D1028" s="196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>
      <c r="A1029" s="198">
        <v>5157000001</v>
      </c>
      <c r="B1029" s="197" t="s">
        <v>2550</v>
      </c>
      <c r="C1029" s="374" t="s">
        <v>2551</v>
      </c>
      <c r="D1029" s="196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>
      <c r="A1030" s="198">
        <v>5157000056</v>
      </c>
      <c r="B1030" s="197" t="s">
        <v>2552</v>
      </c>
      <c r="C1030" s="374" t="s">
        <v>2553</v>
      </c>
      <c r="D1030" s="196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>
      <c r="A1031" s="198">
        <v>5157000057</v>
      </c>
      <c r="B1031" s="197" t="s">
        <v>2552</v>
      </c>
      <c r="C1031" s="374" t="s">
        <v>2553</v>
      </c>
      <c r="D1031" s="196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>
      <c r="A1032" s="198">
        <v>5157000058</v>
      </c>
      <c r="B1032" s="197" t="s">
        <v>2552</v>
      </c>
      <c r="C1032" s="374" t="s">
        <v>2553</v>
      </c>
      <c r="D1032" s="196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>
      <c r="A1033" s="198">
        <v>5157000059</v>
      </c>
      <c r="B1033" s="197" t="s">
        <v>2552</v>
      </c>
      <c r="C1033" s="374" t="s">
        <v>2553</v>
      </c>
      <c r="D1033" s="196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>
      <c r="A1034" s="198">
        <v>5157000060</v>
      </c>
      <c r="B1034" s="197" t="s">
        <v>2552</v>
      </c>
      <c r="C1034" s="374" t="s">
        <v>2553</v>
      </c>
      <c r="D1034" s="196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>
      <c r="A1035" s="198">
        <v>5157000061</v>
      </c>
      <c r="B1035" s="197" t="s">
        <v>2552</v>
      </c>
      <c r="C1035" s="374" t="s">
        <v>2553</v>
      </c>
      <c r="D1035" s="196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>
      <c r="A1036" s="198">
        <v>5157000062</v>
      </c>
      <c r="B1036" s="197" t="s">
        <v>2552</v>
      </c>
      <c r="C1036" s="374" t="s">
        <v>2553</v>
      </c>
      <c r="D1036" s="196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>
      <c r="A1037" s="198">
        <v>5157000063</v>
      </c>
      <c r="B1037" s="197" t="s">
        <v>2552</v>
      </c>
      <c r="C1037" s="374" t="s">
        <v>2553</v>
      </c>
      <c r="D1037" s="196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>
      <c r="A1038" s="198">
        <v>5157000064</v>
      </c>
      <c r="B1038" s="197" t="s">
        <v>2552</v>
      </c>
      <c r="C1038" s="374" t="s">
        <v>2553</v>
      </c>
      <c r="D1038" s="196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>
      <c r="A1039" s="198">
        <v>5157000065</v>
      </c>
      <c r="B1039" s="197" t="s">
        <v>2552</v>
      </c>
      <c r="C1039" s="374" t="s">
        <v>2553</v>
      </c>
      <c r="D1039" s="196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>
      <c r="A1040" s="198">
        <v>5157000001</v>
      </c>
      <c r="B1040" s="197" t="s">
        <v>2554</v>
      </c>
      <c r="C1040" s="374">
        <v>12069</v>
      </c>
      <c r="D1040" s="196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>
      <c r="A1041" s="198">
        <v>5157000001</v>
      </c>
      <c r="B1041" s="197" t="s">
        <v>2555</v>
      </c>
      <c r="C1041" s="374">
        <v>8115</v>
      </c>
      <c r="D1041" s="196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>
      <c r="A1042" s="198">
        <v>5157000001</v>
      </c>
      <c r="B1042" s="197" t="s">
        <v>2555</v>
      </c>
      <c r="C1042" s="374">
        <v>8115</v>
      </c>
      <c r="D1042" s="196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>
      <c r="A1043" s="198">
        <v>5157000001</v>
      </c>
      <c r="B1043" s="197" t="s">
        <v>2555</v>
      </c>
      <c r="C1043" s="374">
        <v>8115</v>
      </c>
      <c r="D1043" s="196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>
      <c r="A1044" s="198">
        <v>5157000001</v>
      </c>
      <c r="B1044" s="197" t="s">
        <v>2555</v>
      </c>
      <c r="C1044" s="374">
        <v>8115</v>
      </c>
      <c r="D1044" s="196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>
      <c r="A1045" s="198">
        <v>5157000001</v>
      </c>
      <c r="B1045" s="197" t="s">
        <v>2555</v>
      </c>
      <c r="C1045" s="374">
        <v>8115</v>
      </c>
      <c r="D1045" s="196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>
      <c r="A1046" s="198">
        <v>5157000001</v>
      </c>
      <c r="B1046" s="197" t="s">
        <v>2555</v>
      </c>
      <c r="C1046" s="374">
        <v>8115</v>
      </c>
      <c r="D1046" s="196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>
      <c r="A1047" s="198">
        <v>5157000001</v>
      </c>
      <c r="B1047" s="197" t="s">
        <v>2555</v>
      </c>
      <c r="C1047" s="374">
        <v>8115</v>
      </c>
      <c r="D1047" s="196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>
      <c r="A1048" s="198">
        <v>5157000001</v>
      </c>
      <c r="B1048" s="197" t="s">
        <v>2555</v>
      </c>
      <c r="C1048" s="374">
        <v>8115</v>
      </c>
      <c r="D1048" s="196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>
      <c r="A1049" s="198">
        <v>5157000001</v>
      </c>
      <c r="B1049" s="197" t="s">
        <v>2555</v>
      </c>
      <c r="C1049" s="374">
        <v>8115</v>
      </c>
      <c r="D1049" s="196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>
      <c r="A1050" s="198">
        <v>5157000001</v>
      </c>
      <c r="B1050" s="197" t="s">
        <v>2555</v>
      </c>
      <c r="C1050" s="374">
        <v>8115</v>
      </c>
      <c r="D1050" s="196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>
      <c r="A1051" s="198">
        <v>5157000001</v>
      </c>
      <c r="B1051" s="197" t="s">
        <v>2556</v>
      </c>
      <c r="C1051" s="374">
        <v>9570</v>
      </c>
      <c r="D1051" s="196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>
      <c r="A1052" s="198">
        <v>5157000001</v>
      </c>
      <c r="B1052" s="197" t="s">
        <v>1971</v>
      </c>
      <c r="C1052" s="374">
        <v>9652</v>
      </c>
      <c r="D1052" s="196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>
      <c r="A1053" s="198">
        <v>5157000001</v>
      </c>
      <c r="B1053" s="197" t="s">
        <v>2557</v>
      </c>
      <c r="C1053" s="374">
        <v>9788</v>
      </c>
      <c r="D1053" s="196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>
      <c r="A1054" s="198">
        <v>5157000001</v>
      </c>
      <c r="B1054" s="197" t="s">
        <v>2558</v>
      </c>
      <c r="C1054" s="374">
        <v>8000</v>
      </c>
      <c r="D1054" s="196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>
      <c r="A1055" s="198">
        <v>5119000001</v>
      </c>
      <c r="B1055" s="197" t="s">
        <v>2559</v>
      </c>
      <c r="C1055" s="374">
        <v>6496</v>
      </c>
      <c r="D1055" s="196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>
      <c r="A1056" s="198">
        <v>5119000002</v>
      </c>
      <c r="B1056" s="197" t="s">
        <v>2560</v>
      </c>
      <c r="C1056" s="374">
        <v>7500</v>
      </c>
      <c r="D1056" s="196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>
      <c r="A1057" s="198">
        <v>5121000001</v>
      </c>
      <c r="B1057" s="197" t="s">
        <v>2561</v>
      </c>
      <c r="C1057" s="374">
        <v>7969</v>
      </c>
      <c r="D1057" s="196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>
      <c r="A1058" s="198">
        <v>5111000001</v>
      </c>
      <c r="B1058" s="197" t="s">
        <v>2562</v>
      </c>
      <c r="C1058" s="374">
        <v>6879</v>
      </c>
      <c r="D1058" s="196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>
      <c r="A1059" s="198">
        <v>5111000002</v>
      </c>
      <c r="B1059" s="197" t="s">
        <v>2562</v>
      </c>
      <c r="C1059" s="374">
        <v>6879</v>
      </c>
      <c r="D1059" s="196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>
      <c r="A1060" s="198">
        <v>5111000003</v>
      </c>
      <c r="B1060" s="197" t="s">
        <v>2562</v>
      </c>
      <c r="C1060" s="374">
        <v>6879</v>
      </c>
      <c r="D1060" s="196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>
      <c r="A1061" s="198">
        <v>5111000004</v>
      </c>
      <c r="B1061" s="197" t="s">
        <v>2562</v>
      </c>
      <c r="C1061" s="374">
        <v>6879</v>
      </c>
      <c r="D1061" s="196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>
      <c r="A1062" s="198">
        <v>5111000005</v>
      </c>
      <c r="B1062" s="197" t="s">
        <v>2562</v>
      </c>
      <c r="C1062" s="374">
        <v>6879</v>
      </c>
      <c r="D1062" s="196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>
      <c r="A1063" s="198">
        <v>5111000006</v>
      </c>
      <c r="B1063" s="197" t="s">
        <v>2562</v>
      </c>
      <c r="C1063" s="374">
        <v>6879</v>
      </c>
      <c r="D1063" s="196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>
      <c r="A1064" s="198">
        <v>5111000007</v>
      </c>
      <c r="B1064" s="197" t="s">
        <v>2562</v>
      </c>
      <c r="C1064" s="374">
        <v>6879</v>
      </c>
      <c r="D1064" s="196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>
      <c r="A1065" s="198">
        <v>5111000008</v>
      </c>
      <c r="B1065" s="197" t="s">
        <v>2562</v>
      </c>
      <c r="C1065" s="374">
        <v>6879</v>
      </c>
      <c r="D1065" s="196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>
      <c r="A1066" s="198">
        <v>5111000009</v>
      </c>
      <c r="B1066" s="197" t="s">
        <v>2562</v>
      </c>
      <c r="C1066" s="374">
        <v>6879</v>
      </c>
      <c r="D1066" s="196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>
      <c r="A1067" s="198">
        <v>5111000010</v>
      </c>
      <c r="B1067" s="197" t="s">
        <v>2562</v>
      </c>
      <c r="C1067" s="374">
        <v>6879</v>
      </c>
      <c r="D1067" s="196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>
      <c r="A1068" s="198">
        <v>5123000001</v>
      </c>
      <c r="B1068" s="197" t="s">
        <v>2563</v>
      </c>
      <c r="C1068" s="374">
        <v>10590</v>
      </c>
      <c r="D1068" s="196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>
      <c r="A1069" s="198">
        <v>5123000002</v>
      </c>
      <c r="B1069" s="197" t="s">
        <v>2563</v>
      </c>
      <c r="C1069" s="374">
        <v>10590</v>
      </c>
      <c r="D1069" s="196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>
      <c r="A1070" s="198"/>
      <c r="B1070" s="197" t="s">
        <v>2564</v>
      </c>
      <c r="C1070" s="374">
        <v>9449</v>
      </c>
      <c r="D1070" s="196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>
      <c r="A1071" s="198"/>
      <c r="B1071" s="197" t="s">
        <v>2564</v>
      </c>
      <c r="C1071" s="374">
        <v>9449</v>
      </c>
      <c r="D1071" s="196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>
      <c r="A1072" s="198">
        <v>5123000003</v>
      </c>
      <c r="B1072" s="197" t="s">
        <v>2565</v>
      </c>
      <c r="C1072" s="374">
        <v>24980</v>
      </c>
      <c r="D1072" s="196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>
      <c r="A1073" s="198">
        <v>5123000004</v>
      </c>
      <c r="B1073" s="197" t="s">
        <v>2565</v>
      </c>
      <c r="C1073" s="374">
        <v>24980</v>
      </c>
      <c r="D1073" s="196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>
      <c r="A1074" s="198"/>
      <c r="B1074" s="197" t="s">
        <v>2566</v>
      </c>
      <c r="C1074" s="374" t="s">
        <v>2567</v>
      </c>
      <c r="D1074" s="196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>
      <c r="A1075" s="198">
        <v>5232000001</v>
      </c>
      <c r="B1075" s="197" t="s">
        <v>2568</v>
      </c>
      <c r="C1075" s="374">
        <v>9068</v>
      </c>
      <c r="D1075" s="196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>
      <c r="A1076" s="198">
        <v>5232000002</v>
      </c>
      <c r="B1076" s="197" t="s">
        <v>2568</v>
      </c>
      <c r="C1076" s="374">
        <v>9068</v>
      </c>
      <c r="D1076" s="196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>
      <c r="A1077" s="198">
        <v>5232000003</v>
      </c>
      <c r="B1077" s="197" t="s">
        <v>2568</v>
      </c>
      <c r="C1077" s="374">
        <v>9068</v>
      </c>
      <c r="D1077" s="196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>
      <c r="A1078" s="198">
        <v>5232000004</v>
      </c>
      <c r="B1078" s="197" t="s">
        <v>2568</v>
      </c>
      <c r="C1078" s="374">
        <v>9068</v>
      </c>
      <c r="D1078" s="196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>
      <c r="A1079" s="198"/>
      <c r="B1079" s="197" t="s">
        <v>2558</v>
      </c>
      <c r="C1079" s="374">
        <v>9280</v>
      </c>
      <c r="D1079" s="196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>
      <c r="A1080" s="198">
        <v>5111000001</v>
      </c>
      <c r="B1080" s="197" t="s">
        <v>2569</v>
      </c>
      <c r="C1080" s="374">
        <v>7970.36</v>
      </c>
      <c r="D1080" s="196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>
      <c r="A1081" s="198">
        <v>5111000002</v>
      </c>
      <c r="B1081" s="197" t="s">
        <v>2569</v>
      </c>
      <c r="C1081" s="374">
        <v>7970.36</v>
      </c>
      <c r="D1081" s="196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>
      <c r="A1082" s="198">
        <v>5111000003</v>
      </c>
      <c r="B1082" s="197" t="s">
        <v>2569</v>
      </c>
      <c r="C1082" s="374">
        <v>7970.36</v>
      </c>
      <c r="D1082" s="196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>
      <c r="A1083" s="198">
        <v>5111000004</v>
      </c>
      <c r="B1083" s="197" t="s">
        <v>2569</v>
      </c>
      <c r="C1083" s="374">
        <v>7970.36</v>
      </c>
      <c r="D1083" s="196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>
      <c r="A1084" s="198">
        <v>5111000005</v>
      </c>
      <c r="B1084" s="197" t="s">
        <v>2569</v>
      </c>
      <c r="C1084" s="374">
        <v>7970.36</v>
      </c>
      <c r="D1084" s="196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>
      <c r="A1085" s="198">
        <v>5111000006</v>
      </c>
      <c r="B1085" s="197" t="s">
        <v>2569</v>
      </c>
      <c r="C1085" s="374">
        <v>7970.36</v>
      </c>
      <c r="D1085" s="196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>
      <c r="A1086" s="198">
        <v>5111000007</v>
      </c>
      <c r="B1086" s="197" t="s">
        <v>2569</v>
      </c>
      <c r="C1086" s="374">
        <v>7970.36</v>
      </c>
      <c r="D1086" s="196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>
      <c r="A1087" s="198">
        <v>5111000008</v>
      </c>
      <c r="B1087" s="197" t="s">
        <v>2569</v>
      </c>
      <c r="C1087" s="374">
        <v>7970.36</v>
      </c>
      <c r="D1087" s="196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>
      <c r="A1088" s="198">
        <v>5111000009</v>
      </c>
      <c r="B1088" s="197" t="s">
        <v>2569</v>
      </c>
      <c r="C1088" s="374">
        <v>7970.36</v>
      </c>
      <c r="D1088" s="196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>
      <c r="A1089" s="198">
        <v>5111000010</v>
      </c>
      <c r="B1089" s="197" t="s">
        <v>2569</v>
      </c>
      <c r="C1089" s="374">
        <v>7970.36</v>
      </c>
      <c r="D1089" s="196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>
      <c r="A1090" s="198">
        <v>5123000001</v>
      </c>
      <c r="B1090" s="197" t="s">
        <v>2570</v>
      </c>
      <c r="C1090" s="374">
        <v>24980</v>
      </c>
      <c r="D1090" s="196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>
      <c r="A1091" s="198">
        <v>5123000002</v>
      </c>
      <c r="B1091" s="197" t="s">
        <v>2570</v>
      </c>
      <c r="C1091" s="374">
        <v>24980</v>
      </c>
      <c r="D1091" s="196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>
      <c r="A1092" s="198">
        <v>5157000001</v>
      </c>
      <c r="B1092" s="197" t="s">
        <v>2564</v>
      </c>
      <c r="C1092" s="374">
        <v>9449</v>
      </c>
      <c r="D1092" s="196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>
      <c r="A1093" s="198">
        <v>5157000001</v>
      </c>
      <c r="B1093" s="197" t="s">
        <v>2564</v>
      </c>
      <c r="C1093" s="374">
        <v>9449</v>
      </c>
      <c r="D1093" s="196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>
      <c r="A1094" s="198">
        <v>5123000003</v>
      </c>
      <c r="B1094" s="197" t="s">
        <v>2571</v>
      </c>
      <c r="C1094" s="374">
        <v>10590</v>
      </c>
      <c r="D1094" s="196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>
      <c r="A1095" s="198">
        <v>5123000004</v>
      </c>
      <c r="B1095" s="197" t="s">
        <v>2571</v>
      </c>
      <c r="C1095" s="374">
        <v>10590</v>
      </c>
      <c r="D1095" s="196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>
      <c r="A1096" s="198">
        <v>5157000001</v>
      </c>
      <c r="B1096" s="197" t="s">
        <v>2572</v>
      </c>
      <c r="C1096" s="374">
        <v>20672.41</v>
      </c>
      <c r="D1096" s="196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>
      <c r="A1097" s="198">
        <v>5157000001</v>
      </c>
      <c r="B1097" s="197" t="s">
        <v>2573</v>
      </c>
      <c r="C1097" s="374">
        <v>49763.55</v>
      </c>
      <c r="D1097" s="196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>
      <c r="A1098" s="198">
        <v>5157000001</v>
      </c>
      <c r="B1098" s="197" t="s">
        <v>2573</v>
      </c>
      <c r="C1098" s="374">
        <v>49763.55</v>
      </c>
      <c r="D1098" s="196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>
      <c r="A1099" s="198">
        <v>51112000001</v>
      </c>
      <c r="B1099" s="197" t="s">
        <v>2574</v>
      </c>
      <c r="C1099" s="374">
        <v>7366</v>
      </c>
      <c r="D1099" s="196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>
      <c r="A1100" s="198">
        <v>51112000002</v>
      </c>
      <c r="B1100" s="197" t="s">
        <v>2574</v>
      </c>
      <c r="C1100" s="374">
        <v>7366</v>
      </c>
      <c r="D1100" s="196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>
      <c r="A1101" s="198">
        <v>51112000003</v>
      </c>
      <c r="B1101" s="197" t="s">
        <v>2574</v>
      </c>
      <c r="C1101" s="374">
        <v>7366</v>
      </c>
      <c r="D1101" s="196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>
      <c r="A1102" s="198">
        <v>51112000004</v>
      </c>
      <c r="B1102" s="197" t="s">
        <v>2574</v>
      </c>
      <c r="C1102" s="374">
        <v>7366</v>
      </c>
      <c r="D1102" s="196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>
      <c r="A1103" s="198">
        <v>51112000005</v>
      </c>
      <c r="B1103" s="197" t="s">
        <v>2574</v>
      </c>
      <c r="C1103" s="374">
        <v>7366</v>
      </c>
      <c r="D1103" s="196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>
      <c r="A1104" s="198">
        <v>51112000006</v>
      </c>
      <c r="B1104" s="197" t="s">
        <v>2574</v>
      </c>
      <c r="C1104" s="374">
        <v>7366</v>
      </c>
      <c r="D1104" s="196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>
      <c r="A1105" s="198">
        <v>51112000007</v>
      </c>
      <c r="B1105" s="197" t="s">
        <v>2574</v>
      </c>
      <c r="C1105" s="374">
        <v>7366</v>
      </c>
      <c r="D1105" s="196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>
      <c r="A1106" s="198">
        <v>51112000008</v>
      </c>
      <c r="B1106" s="197" t="s">
        <v>2574</v>
      </c>
      <c r="C1106" s="374">
        <v>7366</v>
      </c>
      <c r="D1106" s="196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>
      <c r="A1107" s="198">
        <v>51112000009</v>
      </c>
      <c r="B1107" s="197" t="s">
        <v>2574</v>
      </c>
      <c r="C1107" s="374">
        <v>7366</v>
      </c>
      <c r="D1107" s="196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>
      <c r="A1108" s="198">
        <v>51112000010</v>
      </c>
      <c r="B1108" s="197" t="s">
        <v>2574</v>
      </c>
      <c r="C1108" s="374">
        <v>7366</v>
      </c>
      <c r="D1108" s="196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>
      <c r="A1109" s="198">
        <v>51112000011</v>
      </c>
      <c r="B1109" s="197" t="s">
        <v>2574</v>
      </c>
      <c r="C1109" s="374">
        <v>7366</v>
      </c>
      <c r="D1109" s="196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>
      <c r="A1110" s="198">
        <v>5157000001</v>
      </c>
      <c r="B1110" s="197" t="s">
        <v>2575</v>
      </c>
      <c r="C1110" s="374">
        <v>44900</v>
      </c>
      <c r="D1110" s="196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>
      <c r="A1111" s="198">
        <v>5157000001</v>
      </c>
      <c r="B1111" s="197" t="s">
        <v>2576</v>
      </c>
      <c r="C1111" s="374">
        <v>23376.45</v>
      </c>
      <c r="D1111" s="196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>
      <c r="A1112" s="198">
        <v>5157000001</v>
      </c>
      <c r="B1112" s="197" t="s">
        <v>2576</v>
      </c>
      <c r="C1112" s="374">
        <v>23376.45</v>
      </c>
      <c r="D1112" s="196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>
      <c r="A1113" s="198">
        <v>5157000001</v>
      </c>
      <c r="B1113" s="197" t="s">
        <v>2576</v>
      </c>
      <c r="C1113" s="374">
        <v>23376.45</v>
      </c>
      <c r="D1113" s="196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>
      <c r="A1114" s="198">
        <v>5157000066</v>
      </c>
      <c r="B1114" s="197" t="s">
        <v>2577</v>
      </c>
      <c r="C1114" s="374">
        <v>25980</v>
      </c>
      <c r="D1114" s="196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>
      <c r="A1115" s="198">
        <v>5157000067</v>
      </c>
      <c r="B1115" s="197" t="s">
        <v>2577</v>
      </c>
      <c r="C1115" s="374">
        <v>25980</v>
      </c>
      <c r="D1115" s="196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>
      <c r="A1116" s="198">
        <v>5157000068</v>
      </c>
      <c r="B1116" s="197" t="s">
        <v>2577</v>
      </c>
      <c r="C1116" s="374">
        <v>25980</v>
      </c>
      <c r="D1116" s="196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>
      <c r="A1117" s="198">
        <v>5157000069</v>
      </c>
      <c r="B1117" s="197" t="s">
        <v>2577</v>
      </c>
      <c r="C1117" s="374">
        <v>25980</v>
      </c>
      <c r="D1117" s="196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>
      <c r="A1118" s="198">
        <v>5157000070</v>
      </c>
      <c r="B1118" s="197" t="s">
        <v>2577</v>
      </c>
      <c r="C1118" s="374">
        <v>25980</v>
      </c>
      <c r="D1118" s="196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>
      <c r="A1119" s="198">
        <v>5157000071</v>
      </c>
      <c r="B1119" s="197" t="s">
        <v>2577</v>
      </c>
      <c r="C1119" s="374">
        <v>25980</v>
      </c>
      <c r="D1119" s="196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>
      <c r="A1120" s="198">
        <v>5157000072</v>
      </c>
      <c r="B1120" s="197" t="s">
        <v>2577</v>
      </c>
      <c r="C1120" s="374">
        <v>25980</v>
      </c>
      <c r="D1120" s="196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>
      <c r="A1121" s="198">
        <v>5157000073</v>
      </c>
      <c r="B1121" s="197" t="s">
        <v>2577</v>
      </c>
      <c r="C1121" s="374">
        <v>25980</v>
      </c>
      <c r="D1121" s="196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>
      <c r="A1122" s="198">
        <v>5157000074</v>
      </c>
      <c r="B1122" s="197" t="s">
        <v>2577</v>
      </c>
      <c r="C1122" s="374">
        <v>25980</v>
      </c>
      <c r="D1122" s="196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>
      <c r="A1123" s="198">
        <v>5157000075</v>
      </c>
      <c r="B1123" s="197" t="s">
        <v>2577</v>
      </c>
      <c r="C1123" s="374">
        <v>25980</v>
      </c>
      <c r="D1123" s="196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>
      <c r="A1124" s="198">
        <v>5157000076</v>
      </c>
      <c r="B1124" s="197" t="s">
        <v>2577</v>
      </c>
      <c r="C1124" s="374">
        <v>25980</v>
      </c>
      <c r="D1124" s="196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>
      <c r="A1125" s="198">
        <v>5157000077</v>
      </c>
      <c r="B1125" s="197" t="s">
        <v>2577</v>
      </c>
      <c r="C1125" s="374">
        <v>25980</v>
      </c>
      <c r="D1125" s="196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>
      <c r="A1126" s="198">
        <v>5157000078</v>
      </c>
      <c r="B1126" s="197" t="s">
        <v>2577</v>
      </c>
      <c r="C1126" s="374">
        <v>25980</v>
      </c>
      <c r="D1126" s="196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>
      <c r="A1127" s="198">
        <v>5157000079</v>
      </c>
      <c r="B1127" s="197" t="s">
        <v>2577</v>
      </c>
      <c r="C1127" s="374">
        <v>25980</v>
      </c>
      <c r="D1127" s="196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>
      <c r="A1128" s="198">
        <v>5157000080</v>
      </c>
      <c r="B1128" s="197" t="s">
        <v>2577</v>
      </c>
      <c r="C1128" s="374">
        <v>25980</v>
      </c>
      <c r="D1128" s="196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>
      <c r="A1129" s="198">
        <v>5157000081</v>
      </c>
      <c r="B1129" s="197" t="s">
        <v>2577</v>
      </c>
      <c r="C1129" s="374">
        <v>25980</v>
      </c>
      <c r="D1129" s="196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>
      <c r="A1130" s="198">
        <v>5157000082</v>
      </c>
      <c r="B1130" s="197" t="s">
        <v>2577</v>
      </c>
      <c r="C1130" s="374">
        <v>25980</v>
      </c>
      <c r="D1130" s="196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>
      <c r="A1131" s="198">
        <v>5157000083</v>
      </c>
      <c r="B1131" s="197" t="s">
        <v>2577</v>
      </c>
      <c r="C1131" s="374">
        <v>25980</v>
      </c>
      <c r="D1131" s="196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>
      <c r="A1132" s="198">
        <v>5157000084</v>
      </c>
      <c r="B1132" s="197" t="s">
        <v>2577</v>
      </c>
      <c r="C1132" s="374">
        <v>25980</v>
      </c>
      <c r="D1132" s="196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>
      <c r="A1133" s="198">
        <v>5157000085</v>
      </c>
      <c r="B1133" s="197" t="s">
        <v>2577</v>
      </c>
      <c r="C1133" s="374">
        <v>25980</v>
      </c>
      <c r="D1133" s="196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>
      <c r="A1134" s="198">
        <v>5157000086</v>
      </c>
      <c r="B1134" s="197" t="s">
        <v>2577</v>
      </c>
      <c r="C1134" s="374">
        <v>25980</v>
      </c>
      <c r="D1134" s="196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>
      <c r="A1135" s="198">
        <v>5157000087</v>
      </c>
      <c r="B1135" s="197" t="s">
        <v>2577</v>
      </c>
      <c r="C1135" s="374">
        <v>25980</v>
      </c>
      <c r="D1135" s="196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>
      <c r="A1136" s="198">
        <v>5157000088</v>
      </c>
      <c r="B1136" s="197" t="s">
        <v>2577</v>
      </c>
      <c r="C1136" s="374">
        <v>25980</v>
      </c>
      <c r="D1136" s="196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>
      <c r="A1137" s="198">
        <v>5157000089</v>
      </c>
      <c r="B1137" s="197" t="s">
        <v>2577</v>
      </c>
      <c r="C1137" s="374">
        <v>25980</v>
      </c>
      <c r="D1137" s="196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>
      <c r="A1138" s="198">
        <v>5157000090</v>
      </c>
      <c r="B1138" s="197" t="s">
        <v>2577</v>
      </c>
      <c r="C1138" s="374">
        <v>25980</v>
      </c>
      <c r="D1138" s="196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>
      <c r="A1139" s="198">
        <v>5157000091</v>
      </c>
      <c r="B1139" s="197" t="s">
        <v>2577</v>
      </c>
      <c r="C1139" s="374">
        <v>25980</v>
      </c>
      <c r="D1139" s="196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>
      <c r="A1140" s="198">
        <v>5157000092</v>
      </c>
      <c r="B1140" s="197" t="s">
        <v>2577</v>
      </c>
      <c r="C1140" s="374">
        <v>25980</v>
      </c>
      <c r="D1140" s="196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>
      <c r="A1141" s="198">
        <v>5157000093</v>
      </c>
      <c r="B1141" s="197" t="s">
        <v>2577</v>
      </c>
      <c r="C1141" s="374">
        <v>25980</v>
      </c>
      <c r="D1141" s="196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>
      <c r="A1142" s="198">
        <v>5157000094</v>
      </c>
      <c r="B1142" s="197" t="s">
        <v>2577</v>
      </c>
      <c r="C1142" s="374">
        <v>25980</v>
      </c>
      <c r="D1142" s="196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>
      <c r="A1143" s="198">
        <v>5157000095</v>
      </c>
      <c r="B1143" s="197" t="s">
        <v>2577</v>
      </c>
      <c r="C1143" s="374">
        <v>25980</v>
      </c>
      <c r="D1143" s="196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>
      <c r="A1144" s="198">
        <v>5157000096</v>
      </c>
      <c r="B1144" s="197" t="s">
        <v>2577</v>
      </c>
      <c r="C1144" s="374">
        <v>25980</v>
      </c>
      <c r="D1144" s="196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>
      <c r="A1145" s="198">
        <v>5157000097</v>
      </c>
      <c r="B1145" s="197" t="s">
        <v>2577</v>
      </c>
      <c r="C1145" s="374">
        <v>25980</v>
      </c>
      <c r="D1145" s="196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>
      <c r="A1146" s="198">
        <v>5157000098</v>
      </c>
      <c r="B1146" s="197" t="s">
        <v>2577</v>
      </c>
      <c r="C1146" s="374">
        <v>25980</v>
      </c>
      <c r="D1146" s="196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>
      <c r="A1147" s="198">
        <v>5157000099</v>
      </c>
      <c r="B1147" s="197" t="s">
        <v>2577</v>
      </c>
      <c r="C1147" s="374">
        <v>25980</v>
      </c>
      <c r="D1147" s="196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>
      <c r="A1148" s="198">
        <v>5157000100</v>
      </c>
      <c r="B1148" s="197" t="s">
        <v>2577</v>
      </c>
      <c r="C1148" s="374">
        <v>25980</v>
      </c>
      <c r="D1148" s="196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>
      <c r="A1149" s="198">
        <v>5157000101</v>
      </c>
      <c r="B1149" s="197" t="s">
        <v>2577</v>
      </c>
      <c r="C1149" s="374">
        <v>25980</v>
      </c>
      <c r="D1149" s="196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>
      <c r="A1150" s="198">
        <v>5157000102</v>
      </c>
      <c r="B1150" s="197" t="s">
        <v>2577</v>
      </c>
      <c r="C1150" s="374">
        <v>25980</v>
      </c>
      <c r="D1150" s="196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>
      <c r="A1151" s="198">
        <v>5157000103</v>
      </c>
      <c r="B1151" s="197" t="s">
        <v>2577</v>
      </c>
      <c r="C1151" s="374">
        <v>25980</v>
      </c>
      <c r="D1151" s="196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>
      <c r="A1152" s="198">
        <v>5157000001</v>
      </c>
      <c r="B1152" s="197" t="s">
        <v>2578</v>
      </c>
      <c r="C1152" s="374">
        <v>231280</v>
      </c>
      <c r="D1152" s="196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>
      <c r="A1153" s="198">
        <v>5157000001</v>
      </c>
      <c r="B1153" s="197" t="s">
        <v>2579</v>
      </c>
      <c r="C1153" s="374">
        <v>21500</v>
      </c>
      <c r="D1153" s="196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>
      <c r="A1154" s="198">
        <v>5157000001</v>
      </c>
      <c r="B1154" s="197" t="s">
        <v>2580</v>
      </c>
      <c r="C1154" s="374">
        <v>9895</v>
      </c>
      <c r="D1154" s="196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>
      <c r="A1155" s="198">
        <v>5157000001</v>
      </c>
      <c r="B1155" s="197" t="s">
        <v>2580</v>
      </c>
      <c r="C1155" s="374">
        <v>9895</v>
      </c>
      <c r="D1155" s="196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>
      <c r="A1156" s="198">
        <v>5157000001</v>
      </c>
      <c r="B1156" s="197" t="s">
        <v>2580</v>
      </c>
      <c r="C1156" s="374">
        <v>9895</v>
      </c>
      <c r="D1156" s="196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>
      <c r="A1157" s="198">
        <v>5157000001</v>
      </c>
      <c r="B1157" s="197" t="s">
        <v>2580</v>
      </c>
      <c r="C1157" s="374">
        <v>9895</v>
      </c>
      <c r="D1157" s="196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>
      <c r="A1158" s="198">
        <v>5157000001</v>
      </c>
      <c r="B1158" s="197" t="s">
        <v>2580</v>
      </c>
      <c r="C1158" s="374">
        <v>9895</v>
      </c>
      <c r="D1158" s="196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>
      <c r="A1159" s="198">
        <v>5157000001</v>
      </c>
      <c r="B1159" s="197" t="s">
        <v>2580</v>
      </c>
      <c r="C1159" s="374">
        <v>9895</v>
      </c>
      <c r="D1159" s="196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>
      <c r="A1160" s="198">
        <v>5157000001</v>
      </c>
      <c r="B1160" s="197" t="s">
        <v>2581</v>
      </c>
      <c r="C1160" s="374">
        <v>70105</v>
      </c>
      <c r="D1160" s="196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>
      <c r="A1161" s="198">
        <v>5157000001</v>
      </c>
      <c r="B1161" s="197" t="s">
        <v>2582</v>
      </c>
      <c r="C1161" s="374">
        <v>7705</v>
      </c>
      <c r="D1161" s="196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>
      <c r="A1162" s="198">
        <v>5157000001</v>
      </c>
      <c r="B1162" s="197" t="s">
        <v>2582</v>
      </c>
      <c r="C1162" s="374">
        <v>7705</v>
      </c>
      <c r="D1162" s="196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>
      <c r="A1163" s="198">
        <v>5157000001</v>
      </c>
      <c r="B1163" s="197" t="s">
        <v>2582</v>
      </c>
      <c r="C1163" s="374">
        <v>7705</v>
      </c>
      <c r="D1163" s="196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>
      <c r="A1164" s="198">
        <v>5157000001</v>
      </c>
      <c r="B1164" s="197" t="s">
        <v>2582</v>
      </c>
      <c r="C1164" s="374">
        <v>7705</v>
      </c>
      <c r="D1164" s="196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>
      <c r="A1165" s="198">
        <v>5157000001</v>
      </c>
      <c r="B1165" s="197" t="s">
        <v>2582</v>
      </c>
      <c r="C1165" s="374">
        <v>7705</v>
      </c>
      <c r="D1165" s="196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>
      <c r="A1166" s="198">
        <v>5157000001</v>
      </c>
      <c r="B1166" s="197" t="s">
        <v>2582</v>
      </c>
      <c r="C1166" s="374">
        <v>7705</v>
      </c>
      <c r="D1166" s="196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>
      <c r="A1167" s="198">
        <v>5157000001</v>
      </c>
      <c r="B1167" s="197" t="s">
        <v>2583</v>
      </c>
      <c r="C1167" s="374">
        <v>145366</v>
      </c>
      <c r="D1167" s="196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>
      <c r="A1168" s="198">
        <v>5157000001</v>
      </c>
      <c r="B1168" s="197" t="s">
        <v>2584</v>
      </c>
      <c r="C1168" s="374">
        <v>11760</v>
      </c>
      <c r="D1168" s="196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>
      <c r="A1169" s="198">
        <v>5157000001</v>
      </c>
      <c r="B1169" s="197" t="s">
        <v>2583</v>
      </c>
      <c r="C1169" s="374">
        <v>20880</v>
      </c>
      <c r="D1169" s="196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>
      <c r="A1170" s="198">
        <v>5157000001</v>
      </c>
      <c r="B1170" s="197" t="s">
        <v>2585</v>
      </c>
      <c r="C1170" s="374">
        <v>8085</v>
      </c>
      <c r="D1170" s="196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>
      <c r="A1171" s="198">
        <v>5122000001</v>
      </c>
      <c r="B1171" s="197" t="s">
        <v>2586</v>
      </c>
      <c r="C1171" s="374">
        <v>11507</v>
      </c>
      <c r="D1171" s="196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>
      <c r="A1172" s="198">
        <v>5125000001</v>
      </c>
      <c r="B1172" s="197" t="s">
        <v>2587</v>
      </c>
      <c r="C1172" s="374">
        <v>7809.19</v>
      </c>
      <c r="D1172" s="196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>
      <c r="A1173" s="198">
        <v>5121000001</v>
      </c>
      <c r="B1173" s="197" t="s">
        <v>2561</v>
      </c>
      <c r="C1173" s="374">
        <v>7969.2</v>
      </c>
      <c r="D1173" s="196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>
      <c r="A1174" s="198">
        <v>5157000001</v>
      </c>
      <c r="B1174" s="197" t="s">
        <v>2560</v>
      </c>
      <c r="C1174" s="374">
        <v>8700</v>
      </c>
      <c r="D1174" s="196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>
      <c r="A1175" s="198">
        <v>5157000001</v>
      </c>
      <c r="B1175" s="197" t="s">
        <v>2566</v>
      </c>
      <c r="C1175" s="374">
        <v>16020</v>
      </c>
      <c r="D1175" s="196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>
      <c r="A1176" s="198">
        <v>5157000001</v>
      </c>
      <c r="B1176" s="197" t="s">
        <v>2566</v>
      </c>
      <c r="C1176" s="374">
        <v>16020</v>
      </c>
      <c r="D1176" s="196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>
      <c r="A1177" s="198">
        <v>5157000001</v>
      </c>
      <c r="B1177" s="197" t="s">
        <v>2566</v>
      </c>
      <c r="C1177" s="374">
        <v>16020</v>
      </c>
      <c r="D1177" s="196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>
      <c r="A1178" s="198">
        <v>5157000001</v>
      </c>
      <c r="B1178" s="197" t="s">
        <v>2566</v>
      </c>
      <c r="C1178" s="374">
        <v>16020</v>
      </c>
      <c r="D1178" s="196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>
      <c r="A1179" s="198">
        <v>5157000001</v>
      </c>
      <c r="B1179" s="197" t="s">
        <v>2588</v>
      </c>
      <c r="C1179" s="374" t="s">
        <v>2589</v>
      </c>
      <c r="D1179" s="196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>
      <c r="A1180" s="198">
        <v>5157000001</v>
      </c>
      <c r="B1180" s="197" t="s">
        <v>2590</v>
      </c>
      <c r="C1180" s="374" t="s">
        <v>2591</v>
      </c>
      <c r="D1180" s="196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>
      <c r="A1181" s="198">
        <v>5157000001</v>
      </c>
      <c r="B1181" s="197" t="s">
        <v>2592</v>
      </c>
      <c r="C1181" s="374" t="s">
        <v>2593</v>
      </c>
      <c r="D1181" s="196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>
      <c r="A1182" s="198">
        <v>51112000012</v>
      </c>
      <c r="B1182" s="197" t="s">
        <v>2594</v>
      </c>
      <c r="C1182" s="374" t="s">
        <v>2595</v>
      </c>
      <c r="D1182" s="196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>
      <c r="A1183" s="198">
        <v>51112000013</v>
      </c>
      <c r="B1183" s="197" t="s">
        <v>2594</v>
      </c>
      <c r="C1183" s="374" t="s">
        <v>2595</v>
      </c>
      <c r="D1183" s="196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>
      <c r="A1184" s="198">
        <v>51112000014</v>
      </c>
      <c r="B1184" s="197" t="s">
        <v>2594</v>
      </c>
      <c r="C1184" s="374" t="s">
        <v>2595</v>
      </c>
      <c r="D1184" s="196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>
      <c r="A1185" s="198">
        <v>51112000015</v>
      </c>
      <c r="B1185" s="197" t="s">
        <v>2594</v>
      </c>
      <c r="C1185" s="374" t="s">
        <v>2595</v>
      </c>
      <c r="D1185" s="196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>
      <c r="A1186" s="198">
        <v>51112000016</v>
      </c>
      <c r="B1186" s="197" t="s">
        <v>2594</v>
      </c>
      <c r="C1186" s="374" t="s">
        <v>2595</v>
      </c>
      <c r="D1186" s="196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>
      <c r="A1187" s="198">
        <v>51112000017</v>
      </c>
      <c r="B1187" s="197" t="s">
        <v>2594</v>
      </c>
      <c r="C1187" s="374" t="s">
        <v>2595</v>
      </c>
      <c r="D1187" s="196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>
      <c r="A1188" s="198">
        <v>51112000018</v>
      </c>
      <c r="B1188" s="197" t="s">
        <v>2594</v>
      </c>
      <c r="C1188" s="374" t="s">
        <v>2595</v>
      </c>
      <c r="D1188" s="196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>
      <c r="A1189" s="198">
        <v>51112000019</v>
      </c>
      <c r="B1189" s="197" t="s">
        <v>2594</v>
      </c>
      <c r="C1189" s="374" t="s">
        <v>2595</v>
      </c>
      <c r="D1189" s="196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>
      <c r="A1190" s="198">
        <v>51112000020</v>
      </c>
      <c r="B1190" s="197" t="s">
        <v>2594</v>
      </c>
      <c r="C1190" s="374" t="s">
        <v>2595</v>
      </c>
      <c r="D1190" s="196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>
      <c r="A1191" s="198">
        <v>51112000021</v>
      </c>
      <c r="B1191" s="197" t="s">
        <v>2594</v>
      </c>
      <c r="C1191" s="374" t="s">
        <v>2595</v>
      </c>
      <c r="D1191" s="196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>
      <c r="A1192" s="198">
        <v>51112000022</v>
      </c>
      <c r="B1192" s="197" t="s">
        <v>2594</v>
      </c>
      <c r="C1192" s="374" t="s">
        <v>2595</v>
      </c>
      <c r="D1192" s="196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>
      <c r="A1193" s="198">
        <v>5157000001</v>
      </c>
      <c r="B1193" s="197" t="s">
        <v>2575</v>
      </c>
      <c r="C1193" s="374" t="s">
        <v>2596</v>
      </c>
      <c r="D1193" s="196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>
      <c r="A1194" s="198">
        <v>5157000001</v>
      </c>
      <c r="B1194" s="197" t="s">
        <v>2597</v>
      </c>
      <c r="C1194" s="374" t="s">
        <v>2598</v>
      </c>
      <c r="D1194" s="196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>
      <c r="A1195" s="198">
        <v>5157000001</v>
      </c>
      <c r="B1195" s="197" t="s">
        <v>2599</v>
      </c>
      <c r="C1195" s="374" t="s">
        <v>2600</v>
      </c>
      <c r="D1195" s="196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>
      <c r="A1196" s="198">
        <v>5157000001</v>
      </c>
      <c r="B1196" s="197" t="s">
        <v>2586</v>
      </c>
      <c r="C1196" s="374" t="s">
        <v>2601</v>
      </c>
      <c r="D1196" s="196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>
      <c r="A1197" s="198">
        <v>5157000001</v>
      </c>
      <c r="B1197" s="197" t="s">
        <v>2585</v>
      </c>
      <c r="C1197" s="374" t="s">
        <v>2602</v>
      </c>
      <c r="D1197" s="196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>
      <c r="A1198" s="198">
        <v>5157000001</v>
      </c>
      <c r="B1198" s="197" t="s">
        <v>2603</v>
      </c>
      <c r="C1198" s="374" t="s">
        <v>2604</v>
      </c>
      <c r="D1198" s="196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>
      <c r="A1199" s="198">
        <v>5157000001</v>
      </c>
      <c r="B1199" s="197" t="s">
        <v>2603</v>
      </c>
      <c r="C1199" s="374" t="s">
        <v>2604</v>
      </c>
      <c r="D1199" s="196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>
      <c r="A1200" s="198">
        <v>5157000001</v>
      </c>
      <c r="B1200" s="197" t="s">
        <v>2603</v>
      </c>
      <c r="C1200" s="374" t="s">
        <v>2604</v>
      </c>
      <c r="D1200" s="196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>
      <c r="A1201" s="198">
        <v>5157000104</v>
      </c>
      <c r="B1201" s="197" t="s">
        <v>2577</v>
      </c>
      <c r="C1201" s="374" t="s">
        <v>2605</v>
      </c>
      <c r="D1201" s="196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>
      <c r="A1202" s="198">
        <v>5157000105</v>
      </c>
      <c r="B1202" s="197" t="s">
        <v>2577</v>
      </c>
      <c r="C1202" s="374" t="s">
        <v>2605</v>
      </c>
      <c r="D1202" s="196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>
      <c r="A1203" s="198">
        <v>5157000106</v>
      </c>
      <c r="B1203" s="197" t="s">
        <v>2577</v>
      </c>
      <c r="C1203" s="374" t="s">
        <v>2605</v>
      </c>
      <c r="D1203" s="196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>
      <c r="A1204" s="198">
        <v>5157000107</v>
      </c>
      <c r="B1204" s="197" t="s">
        <v>2577</v>
      </c>
      <c r="C1204" s="374" t="s">
        <v>2605</v>
      </c>
      <c r="D1204" s="196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>
      <c r="A1205" s="198">
        <v>5157000108</v>
      </c>
      <c r="B1205" s="197" t="s">
        <v>2577</v>
      </c>
      <c r="C1205" s="374" t="s">
        <v>2605</v>
      </c>
      <c r="D1205" s="196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>
      <c r="A1206" s="198">
        <v>5157000109</v>
      </c>
      <c r="B1206" s="197" t="s">
        <v>2577</v>
      </c>
      <c r="C1206" s="374" t="s">
        <v>2605</v>
      </c>
      <c r="D1206" s="196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>
      <c r="A1207" s="198">
        <v>5157000110</v>
      </c>
      <c r="B1207" s="197" t="s">
        <v>2577</v>
      </c>
      <c r="C1207" s="374" t="s">
        <v>2605</v>
      </c>
      <c r="D1207" s="196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>
      <c r="A1208" s="198">
        <v>5157000111</v>
      </c>
      <c r="B1208" s="197" t="s">
        <v>2577</v>
      </c>
      <c r="C1208" s="374" t="s">
        <v>2605</v>
      </c>
      <c r="D1208" s="196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>
      <c r="A1209" s="198">
        <v>5157000112</v>
      </c>
      <c r="B1209" s="197" t="s">
        <v>2577</v>
      </c>
      <c r="C1209" s="374" t="s">
        <v>2605</v>
      </c>
      <c r="D1209" s="196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>
      <c r="A1210" s="198">
        <v>5157000113</v>
      </c>
      <c r="B1210" s="197" t="s">
        <v>2577</v>
      </c>
      <c r="C1210" s="374" t="s">
        <v>2605</v>
      </c>
      <c r="D1210" s="196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>
      <c r="A1211" s="198">
        <v>5157000114</v>
      </c>
      <c r="B1211" s="197" t="s">
        <v>2577</v>
      </c>
      <c r="C1211" s="374" t="s">
        <v>2605</v>
      </c>
      <c r="D1211" s="196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>
      <c r="A1212" s="198">
        <v>5157000115</v>
      </c>
      <c r="B1212" s="197" t="s">
        <v>2577</v>
      </c>
      <c r="C1212" s="374" t="s">
        <v>2605</v>
      </c>
      <c r="D1212" s="196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>
      <c r="A1213" s="198">
        <v>5157000116</v>
      </c>
      <c r="B1213" s="197" t="s">
        <v>2577</v>
      </c>
      <c r="C1213" s="374" t="s">
        <v>2605</v>
      </c>
      <c r="D1213" s="196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>
      <c r="A1214" s="198">
        <v>5157000117</v>
      </c>
      <c r="B1214" s="197" t="s">
        <v>2577</v>
      </c>
      <c r="C1214" s="374" t="s">
        <v>2605</v>
      </c>
      <c r="D1214" s="196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>
      <c r="A1215" s="198">
        <v>5157000118</v>
      </c>
      <c r="B1215" s="197" t="s">
        <v>2577</v>
      </c>
      <c r="C1215" s="374" t="s">
        <v>2605</v>
      </c>
      <c r="D1215" s="196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>
      <c r="A1216" s="198">
        <v>5157000119</v>
      </c>
      <c r="B1216" s="197" t="s">
        <v>2577</v>
      </c>
      <c r="C1216" s="374" t="s">
        <v>2605</v>
      </c>
      <c r="D1216" s="196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>
      <c r="A1217" s="198">
        <v>5157000120</v>
      </c>
      <c r="B1217" s="197" t="s">
        <v>2577</v>
      </c>
      <c r="C1217" s="374" t="s">
        <v>2605</v>
      </c>
      <c r="D1217" s="196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>
      <c r="A1218" s="198">
        <v>5157000121</v>
      </c>
      <c r="B1218" s="197" t="s">
        <v>2577</v>
      </c>
      <c r="C1218" s="374" t="s">
        <v>2605</v>
      </c>
      <c r="D1218" s="196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>
      <c r="A1219" s="198">
        <v>5157000122</v>
      </c>
      <c r="B1219" s="197" t="s">
        <v>2577</v>
      </c>
      <c r="C1219" s="374" t="s">
        <v>2605</v>
      </c>
      <c r="D1219" s="196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>
      <c r="A1220" s="198">
        <v>5157000123</v>
      </c>
      <c r="B1220" s="197" t="s">
        <v>2577</v>
      </c>
      <c r="C1220" s="374" t="s">
        <v>2605</v>
      </c>
      <c r="D1220" s="196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>
      <c r="A1221" s="198">
        <v>5157000124</v>
      </c>
      <c r="B1221" s="197" t="s">
        <v>2577</v>
      </c>
      <c r="C1221" s="374" t="s">
        <v>2605</v>
      </c>
      <c r="D1221" s="196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>
      <c r="A1222" s="198">
        <v>5157000125</v>
      </c>
      <c r="B1222" s="197" t="s">
        <v>2577</v>
      </c>
      <c r="C1222" s="374" t="s">
        <v>2605</v>
      </c>
      <c r="D1222" s="196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>
      <c r="A1223" s="198">
        <v>5157000126</v>
      </c>
      <c r="B1223" s="197" t="s">
        <v>2577</v>
      </c>
      <c r="C1223" s="374" t="s">
        <v>2605</v>
      </c>
      <c r="D1223" s="196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>
      <c r="A1224" s="198">
        <v>5157000127</v>
      </c>
      <c r="B1224" s="197" t="s">
        <v>2577</v>
      </c>
      <c r="C1224" s="374" t="s">
        <v>2605</v>
      </c>
      <c r="D1224" s="196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>
      <c r="A1225" s="198">
        <v>5157000128</v>
      </c>
      <c r="B1225" s="197" t="s">
        <v>2577</v>
      </c>
      <c r="C1225" s="374" t="s">
        <v>2605</v>
      </c>
      <c r="D1225" s="196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>
      <c r="A1226" s="198">
        <v>5157000129</v>
      </c>
      <c r="B1226" s="197" t="s">
        <v>2577</v>
      </c>
      <c r="C1226" s="374" t="s">
        <v>2605</v>
      </c>
      <c r="D1226" s="196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>
      <c r="A1227" s="198">
        <v>5157000130</v>
      </c>
      <c r="B1227" s="197" t="s">
        <v>2577</v>
      </c>
      <c r="C1227" s="374" t="s">
        <v>2605</v>
      </c>
      <c r="D1227" s="196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>
      <c r="A1228" s="198">
        <v>5157000131</v>
      </c>
      <c r="B1228" s="197" t="s">
        <v>2577</v>
      </c>
      <c r="C1228" s="374" t="s">
        <v>2605</v>
      </c>
      <c r="D1228" s="196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>
      <c r="A1229" s="198">
        <v>5157000132</v>
      </c>
      <c r="B1229" s="197" t="s">
        <v>2577</v>
      </c>
      <c r="C1229" s="374" t="s">
        <v>2605</v>
      </c>
      <c r="D1229" s="196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>
      <c r="A1230" s="198">
        <v>5157000133</v>
      </c>
      <c r="B1230" s="197" t="s">
        <v>2577</v>
      </c>
      <c r="C1230" s="374" t="s">
        <v>2605</v>
      </c>
      <c r="D1230" s="196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>
      <c r="A1231" s="198">
        <v>5157000134</v>
      </c>
      <c r="B1231" s="197" t="s">
        <v>2577</v>
      </c>
      <c r="C1231" s="374" t="s">
        <v>2605</v>
      </c>
      <c r="D1231" s="196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>
      <c r="A1232" s="198">
        <v>5157000135</v>
      </c>
      <c r="B1232" s="197" t="s">
        <v>2577</v>
      </c>
      <c r="C1232" s="374" t="s">
        <v>2605</v>
      </c>
      <c r="D1232" s="196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>
      <c r="A1233" s="198">
        <v>5157000136</v>
      </c>
      <c r="B1233" s="197" t="s">
        <v>2577</v>
      </c>
      <c r="C1233" s="374" t="s">
        <v>2605</v>
      </c>
      <c r="D1233" s="196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>
      <c r="A1234" s="198">
        <v>5157000137</v>
      </c>
      <c r="B1234" s="197" t="s">
        <v>2577</v>
      </c>
      <c r="C1234" s="374" t="s">
        <v>2605</v>
      </c>
      <c r="D1234" s="196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>
      <c r="A1235" s="198">
        <v>5157000138</v>
      </c>
      <c r="B1235" s="197" t="s">
        <v>2577</v>
      </c>
      <c r="C1235" s="374" t="s">
        <v>2605</v>
      </c>
      <c r="D1235" s="196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>
      <c r="A1236" s="198">
        <v>5157000139</v>
      </c>
      <c r="B1236" s="197" t="s">
        <v>2577</v>
      </c>
      <c r="C1236" s="374" t="s">
        <v>2605</v>
      </c>
      <c r="D1236" s="196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>
      <c r="A1237" s="198">
        <v>5157000140</v>
      </c>
      <c r="B1237" s="197" t="s">
        <v>2577</v>
      </c>
      <c r="C1237" s="374" t="s">
        <v>2605</v>
      </c>
      <c r="D1237" s="196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>
      <c r="A1238" s="198">
        <v>5157000141</v>
      </c>
      <c r="B1238" s="197" t="s">
        <v>2577</v>
      </c>
      <c r="C1238" s="374" t="s">
        <v>2605</v>
      </c>
      <c r="D1238" s="196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>
      <c r="A1239" s="198">
        <v>5157000142</v>
      </c>
      <c r="B1239" s="197" t="s">
        <v>2577</v>
      </c>
      <c r="C1239" s="374" t="s">
        <v>2605</v>
      </c>
      <c r="D1239" s="196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  <row r="1240" spans="1:21">
      <c r="A1240" s="198">
        <v>5157000143</v>
      </c>
      <c r="B1240" s="197" t="s">
        <v>2577</v>
      </c>
      <c r="C1240" s="374" t="s">
        <v>2605</v>
      </c>
      <c r="D1240" s="196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</row>
    <row r="1241" spans="1:21">
      <c r="A1241" s="198">
        <v>5157000001</v>
      </c>
      <c r="B1241" s="197" t="s">
        <v>2606</v>
      </c>
      <c r="C1241" s="374" t="s">
        <v>2607</v>
      </c>
      <c r="D1241" s="196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</row>
    <row r="1242" spans="1:21">
      <c r="A1242" s="198">
        <v>5157000001</v>
      </c>
      <c r="B1242" s="197" t="s">
        <v>2579</v>
      </c>
      <c r="C1242" s="374" t="s">
        <v>2608</v>
      </c>
      <c r="D1242" s="196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</row>
    <row r="1243" spans="1:21">
      <c r="A1243" s="198">
        <v>5157000001</v>
      </c>
      <c r="B1243" s="197" t="s">
        <v>2609</v>
      </c>
      <c r="C1243" s="374" t="s">
        <v>2610</v>
      </c>
      <c r="D1243" s="196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</row>
    <row r="1244" spans="1:21">
      <c r="A1244" s="198">
        <v>5157000001</v>
      </c>
      <c r="B1244" s="197" t="s">
        <v>2611</v>
      </c>
      <c r="C1244" s="374" t="s">
        <v>2612</v>
      </c>
      <c r="D1244" s="196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</row>
    <row r="1245" spans="1:21">
      <c r="A1245" s="198">
        <v>5157000001</v>
      </c>
      <c r="B1245" s="197" t="s">
        <v>2613</v>
      </c>
      <c r="C1245" s="374" t="s">
        <v>2614</v>
      </c>
      <c r="D1245" s="196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</row>
    <row r="1246" spans="1:21">
      <c r="A1246" s="198">
        <v>5157000001</v>
      </c>
      <c r="B1246" s="197" t="s">
        <v>2615</v>
      </c>
      <c r="C1246" s="374" t="s">
        <v>2616</v>
      </c>
      <c r="D1246" s="196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</row>
    <row r="1247" spans="1:21">
      <c r="A1247" s="198">
        <v>5157000001</v>
      </c>
      <c r="B1247" s="197" t="s">
        <v>2583</v>
      </c>
      <c r="C1247" s="374" t="s">
        <v>2617</v>
      </c>
      <c r="D1247" s="196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</row>
    <row r="1248" spans="1:21">
      <c r="A1248" s="198">
        <v>5157000001</v>
      </c>
      <c r="B1248" s="197" t="s">
        <v>2618</v>
      </c>
      <c r="C1248" s="374">
        <v>885000</v>
      </c>
      <c r="D1248" s="196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</row>
    <row r="1249" spans="1:21">
      <c r="A1249" s="198">
        <v>5153000001</v>
      </c>
      <c r="B1249" s="197" t="s">
        <v>2619</v>
      </c>
      <c r="C1249" s="374" t="s">
        <v>2620</v>
      </c>
      <c r="D1249" s="196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</row>
    <row r="1250" spans="1:21">
      <c r="A1250" s="198">
        <v>5153000002</v>
      </c>
      <c r="B1250" s="197" t="s">
        <v>2619</v>
      </c>
      <c r="C1250" s="374" t="s">
        <v>2620</v>
      </c>
      <c r="D1250" s="196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</row>
    <row r="1251" spans="1:21">
      <c r="A1251" s="198">
        <v>5153000003</v>
      </c>
      <c r="B1251" s="197" t="s">
        <v>2619</v>
      </c>
      <c r="C1251" s="374">
        <v>363900</v>
      </c>
      <c r="D1251" s="196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</row>
    <row r="1252" spans="1:21">
      <c r="A1252" s="198">
        <v>5153000004</v>
      </c>
      <c r="B1252" s="197" t="s">
        <v>2619</v>
      </c>
      <c r="C1252" s="374">
        <v>363900</v>
      </c>
      <c r="D1252" s="196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</row>
    <row r="1253" spans="1:21">
      <c r="A1253" s="198">
        <v>5153000005</v>
      </c>
      <c r="B1253" s="197" t="s">
        <v>2619</v>
      </c>
      <c r="C1253" s="374">
        <v>363900</v>
      </c>
      <c r="D1253" s="196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</row>
    <row r="1254" spans="1:21">
      <c r="A1254" s="198">
        <v>5153000006</v>
      </c>
      <c r="B1254" s="197" t="s">
        <v>2619</v>
      </c>
      <c r="C1254" s="374">
        <v>363900</v>
      </c>
      <c r="D1254" s="196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</row>
    <row r="1255" spans="1:21">
      <c r="A1255" s="198">
        <v>5153000007</v>
      </c>
      <c r="B1255" s="197" t="s">
        <v>2619</v>
      </c>
      <c r="C1255" s="374">
        <v>363900</v>
      </c>
      <c r="D1255" s="196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</row>
    <row r="1256" spans="1:21">
      <c r="A1256" s="198">
        <v>5153000008</v>
      </c>
      <c r="B1256" s="197" t="s">
        <v>2619</v>
      </c>
      <c r="C1256" s="374">
        <v>363900</v>
      </c>
      <c r="D1256" s="196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</row>
    <row r="1257" spans="1:21">
      <c r="A1257" s="198">
        <v>5153000009</v>
      </c>
      <c r="B1257" s="197" t="s">
        <v>2619</v>
      </c>
      <c r="C1257" s="374">
        <v>363900</v>
      </c>
      <c r="D1257" s="196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</row>
    <row r="1258" spans="1:21" ht="15.75" customHeight="1">
      <c r="A1258" s="198"/>
      <c r="B1258" s="197"/>
      <c r="C1258" s="374"/>
      <c r="D1258" s="196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</row>
    <row r="1259" spans="1:21" ht="15.75" customHeight="1" thickBot="1">
      <c r="A1259" s="198"/>
      <c r="B1259" s="197" t="s">
        <v>2621</v>
      </c>
      <c r="C1259" s="374">
        <f>SUM(C7:C1258)</f>
        <v>16847053.100000091</v>
      </c>
      <c r="D1259" s="196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</row>
    <row r="1260" spans="1:21" ht="48.75" customHeight="1">
      <c r="A1260" s="805" t="s">
        <v>1232</v>
      </c>
      <c r="B1260" s="805"/>
      <c r="C1260" s="805"/>
      <c r="D1260" s="80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</row>
    <row r="1261" spans="1:21" ht="15.75" customHeight="1">
      <c r="A1261" s="635"/>
      <c r="B1261" s="636"/>
      <c r="C1261" s="637"/>
      <c r="D1261" s="638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</row>
    <row r="1262" spans="1:21" ht="15.75" customHeight="1">
      <c r="A1262" s="635"/>
      <c r="B1262" s="636"/>
      <c r="C1262" s="637"/>
      <c r="D1262" s="638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</row>
    <row r="1263" spans="1:21" ht="15.75" customHeight="1">
      <c r="A1263" s="635"/>
      <c r="B1263" s="636"/>
      <c r="C1263" s="637"/>
      <c r="D1263" s="638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</row>
    <row r="1264" spans="1:21" ht="15.75" customHeight="1">
      <c r="A1264" s="635"/>
      <c r="B1264" s="636"/>
      <c r="C1264" s="637"/>
      <c r="D1264" s="638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</row>
    <row r="1265" spans="1:21" ht="15.75" customHeight="1">
      <c r="A1265" s="635"/>
      <c r="B1265" s="636"/>
      <c r="C1265" s="637"/>
      <c r="D1265" s="638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</row>
    <row r="1266" spans="1:21" ht="15" customHeight="1">
      <c r="A1266" s="639"/>
      <c r="B1266" s="639"/>
      <c r="C1266" s="640"/>
      <c r="D1266" s="639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</row>
    <row r="1267" spans="1:21" ht="15" customHeight="1">
      <c r="A1267" s="639"/>
      <c r="B1267" s="639"/>
      <c r="C1267" s="640"/>
      <c r="D1267" s="639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</row>
    <row r="1268" spans="1:21" ht="15" customHeight="1">
      <c r="A1268" s="639"/>
      <c r="B1268" s="639"/>
      <c r="C1268" s="640"/>
      <c r="D1268" s="639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</row>
    <row r="1269" spans="1:21" ht="15" customHeight="1">
      <c r="A1269" s="639"/>
      <c r="B1269" s="639"/>
      <c r="C1269" s="640"/>
      <c r="D1269" s="639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</row>
    <row r="1270" spans="1:21" ht="15" customHeight="1">
      <c r="A1270" s="639"/>
      <c r="B1270" s="639"/>
      <c r="C1270" s="640"/>
      <c r="D1270" s="639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</row>
    <row r="1271" spans="1:21" ht="15" customHeight="1">
      <c r="A1271" s="639"/>
      <c r="B1271" s="639"/>
      <c r="C1271" s="640"/>
      <c r="D1271" s="639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</row>
    <row r="1272" spans="1:21" ht="15.75" customHeight="1">
      <c r="A1272" s="25"/>
      <c r="B1272" s="25"/>
      <c r="C1272" s="37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</row>
    <row r="1273" spans="1:21" ht="15.75" customHeight="1">
      <c r="A1273" s="25"/>
      <c r="B1273" s="25"/>
      <c r="C1273" s="37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</row>
    <row r="1274" spans="1:21" ht="15.75" customHeight="1">
      <c r="A1274" s="25"/>
      <c r="B1274" s="25"/>
      <c r="C1274" s="37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</row>
    <row r="1275" spans="1:21" ht="15.75" customHeight="1">
      <c r="A1275" s="25"/>
      <c r="B1275" s="25"/>
      <c r="C1275" s="37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</row>
    <row r="1276" spans="1:21" ht="15.75" customHeight="1">
      <c r="A1276" s="25"/>
      <c r="B1276" s="25"/>
      <c r="C1276" s="37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</row>
    <row r="1277" spans="1:21" ht="15.75" customHeight="1">
      <c r="A1277" s="25"/>
      <c r="B1277" s="25"/>
      <c r="C1277" s="37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</row>
    <row r="1278" spans="1:21" ht="15.75" customHeight="1">
      <c r="A1278" s="25"/>
      <c r="B1278" s="25"/>
      <c r="C1278" s="37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</row>
    <row r="1279" spans="1:21" ht="15.75" customHeight="1">
      <c r="A1279" s="25"/>
      <c r="B1279" s="25"/>
      <c r="C1279" s="37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</row>
    <row r="1280" spans="1:21" ht="15.75" customHeight="1">
      <c r="A1280" s="25"/>
      <c r="B1280" s="25"/>
      <c r="C1280" s="37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</row>
    <row r="1281" spans="1:21" ht="15.75" customHeight="1">
      <c r="A1281" s="25"/>
      <c r="B1281" s="25"/>
      <c r="C1281" s="37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</row>
    <row r="1282" spans="1:21" ht="15.75" customHeight="1">
      <c r="A1282" s="25"/>
      <c r="B1282" s="25"/>
      <c r="C1282" s="37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</row>
    <row r="1283" spans="1:21" ht="15.75" customHeight="1">
      <c r="A1283" s="25"/>
      <c r="B1283" s="25"/>
      <c r="C1283" s="37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</row>
    <row r="1284" spans="1:21" ht="15.75" customHeight="1">
      <c r="A1284" s="25"/>
      <c r="B1284" s="25"/>
      <c r="C1284" s="37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</row>
    <row r="1285" spans="1:21" ht="15.75" customHeight="1">
      <c r="A1285" s="25"/>
      <c r="B1285" s="25"/>
      <c r="C1285" s="37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</row>
    <row r="1286" spans="1:21" ht="15.75" customHeight="1">
      <c r="A1286" s="25"/>
      <c r="B1286" s="25"/>
      <c r="C1286" s="37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</row>
    <row r="1287" spans="1:21" ht="15.75" customHeight="1">
      <c r="A1287" s="25"/>
      <c r="B1287" s="25"/>
      <c r="C1287" s="37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</row>
    <row r="1288" spans="1:21" ht="15.75" customHeight="1">
      <c r="A1288" s="25"/>
      <c r="B1288" s="25"/>
      <c r="C1288" s="37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</row>
    <row r="1289" spans="1:21" ht="15.75" customHeight="1">
      <c r="A1289" s="25"/>
      <c r="B1289" s="25"/>
      <c r="C1289" s="37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</row>
    <row r="1290" spans="1:21" ht="15.75" customHeight="1">
      <c r="A1290" s="25"/>
      <c r="B1290" s="25"/>
      <c r="C1290" s="37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</row>
    <row r="1291" spans="1:21" ht="15.75" customHeight="1">
      <c r="A1291" s="25"/>
      <c r="B1291" s="25"/>
      <c r="C1291" s="37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</row>
    <row r="1292" spans="1:21" ht="15.75" customHeight="1">
      <c r="A1292" s="25"/>
      <c r="B1292" s="25"/>
      <c r="C1292" s="37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</row>
    <row r="1293" spans="1:21" ht="15.75" customHeight="1">
      <c r="A1293" s="25"/>
      <c r="B1293" s="25"/>
      <c r="C1293" s="37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</row>
    <row r="1294" spans="1:21" ht="15.75" customHeight="1">
      <c r="A1294" s="25"/>
      <c r="B1294" s="25"/>
      <c r="C1294" s="37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</row>
    <row r="1295" spans="1:21" ht="15.75" customHeight="1">
      <c r="A1295" s="25"/>
      <c r="B1295" s="25"/>
      <c r="C1295" s="37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</row>
    <row r="1296" spans="1:21" ht="15.75" customHeight="1">
      <c r="A1296" s="25"/>
      <c r="B1296" s="25"/>
      <c r="C1296" s="37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</row>
    <row r="1297" spans="1:21" ht="15.75" customHeight="1">
      <c r="A1297" s="25"/>
      <c r="B1297" s="25"/>
      <c r="C1297" s="37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</row>
    <row r="1298" spans="1:21" ht="15.75" customHeight="1">
      <c r="A1298" s="25"/>
      <c r="B1298" s="25"/>
      <c r="C1298" s="37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</row>
    <row r="1299" spans="1:21" ht="15.75" customHeight="1">
      <c r="A1299" s="25"/>
      <c r="B1299" s="25"/>
      <c r="C1299" s="37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</row>
    <row r="1300" spans="1:21" ht="15.75" customHeight="1">
      <c r="A1300" s="25"/>
      <c r="B1300" s="25"/>
      <c r="C1300" s="37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</row>
    <row r="1301" spans="1:21" ht="15.75" customHeight="1">
      <c r="A1301" s="25"/>
      <c r="B1301" s="25"/>
      <c r="C1301" s="37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</row>
    <row r="1302" spans="1:21" ht="15.75" customHeight="1">
      <c r="A1302" s="25"/>
      <c r="B1302" s="25"/>
      <c r="C1302" s="37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</row>
    <row r="1303" spans="1:21" ht="15.75" customHeight="1">
      <c r="A1303" s="25"/>
      <c r="B1303" s="25"/>
      <c r="C1303" s="37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</row>
    <row r="1304" spans="1:21" ht="15.75" customHeight="1">
      <c r="A1304" s="25"/>
      <c r="B1304" s="25"/>
      <c r="C1304" s="37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</row>
    <row r="1305" spans="1:21" ht="15.75" customHeight="1">
      <c r="A1305" s="25"/>
      <c r="B1305" s="25"/>
      <c r="C1305" s="37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</row>
    <row r="1306" spans="1:21" ht="15.75" customHeight="1">
      <c r="A1306" s="25"/>
      <c r="B1306" s="25"/>
      <c r="C1306" s="37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</row>
    <row r="1307" spans="1:21" ht="15.75" customHeight="1">
      <c r="A1307" s="25"/>
      <c r="B1307" s="25"/>
      <c r="C1307" s="37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</row>
    <row r="1308" spans="1:21" ht="15.75" customHeight="1">
      <c r="A1308" s="25"/>
      <c r="B1308" s="25"/>
      <c r="C1308" s="37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</row>
    <row r="1309" spans="1:21" ht="15.75" customHeight="1">
      <c r="A1309" s="25"/>
      <c r="B1309" s="25"/>
      <c r="C1309" s="37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</row>
    <row r="1310" spans="1:21" ht="15.75" customHeight="1">
      <c r="A1310" s="25"/>
      <c r="B1310" s="25"/>
      <c r="C1310" s="37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</row>
    <row r="1311" spans="1:21" ht="15.75" customHeight="1">
      <c r="A1311" s="25"/>
      <c r="B1311" s="25"/>
      <c r="C1311" s="37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</row>
    <row r="1312" spans="1:21" ht="15.75" customHeight="1">
      <c r="A1312" s="25"/>
      <c r="B1312" s="25"/>
      <c r="C1312" s="37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</row>
    <row r="1313" spans="1:21" ht="15.75" customHeight="1">
      <c r="A1313" s="25"/>
      <c r="B1313" s="25"/>
      <c r="C1313" s="37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</row>
    <row r="1314" spans="1:21" ht="15.75" customHeight="1">
      <c r="A1314" s="25"/>
      <c r="B1314" s="25"/>
      <c r="C1314" s="37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</row>
    <row r="1315" spans="1:21" ht="15.75" customHeight="1">
      <c r="A1315" s="25"/>
      <c r="B1315" s="25"/>
      <c r="C1315" s="37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</row>
    <row r="1316" spans="1:21" ht="15.75" customHeight="1">
      <c r="A1316" s="25"/>
      <c r="B1316" s="25"/>
      <c r="C1316" s="37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</row>
    <row r="1317" spans="1:21" ht="15.75" customHeight="1">
      <c r="A1317" s="25"/>
      <c r="B1317" s="25"/>
      <c r="C1317" s="37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</row>
    <row r="1318" spans="1:21" ht="15.75" customHeight="1">
      <c r="A1318" s="25"/>
      <c r="B1318" s="25"/>
      <c r="C1318" s="37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</row>
    <row r="1319" spans="1:21" ht="15.75" customHeight="1">
      <c r="A1319" s="25"/>
      <c r="B1319" s="25"/>
      <c r="C1319" s="37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</row>
    <row r="1320" spans="1:21" ht="15.75" customHeight="1">
      <c r="A1320" s="25"/>
      <c r="B1320" s="25"/>
      <c r="C1320" s="37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</row>
    <row r="1321" spans="1:21" ht="15.75" customHeight="1">
      <c r="A1321" s="25"/>
      <c r="B1321" s="25"/>
      <c r="C1321" s="37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</row>
    <row r="1322" spans="1:21" ht="15.75" customHeight="1">
      <c r="A1322" s="25"/>
      <c r="B1322" s="25"/>
      <c r="C1322" s="37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</row>
    <row r="1323" spans="1:21" ht="15.75" customHeight="1">
      <c r="A1323" s="25"/>
      <c r="B1323" s="25"/>
      <c r="C1323" s="37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</row>
    <row r="1324" spans="1:21" ht="15.75" customHeight="1">
      <c r="A1324" s="25"/>
      <c r="B1324" s="25"/>
      <c r="C1324" s="37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</row>
    <row r="1325" spans="1:21" ht="15.75" customHeight="1">
      <c r="A1325" s="25"/>
      <c r="B1325" s="25"/>
      <c r="C1325" s="37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</row>
    <row r="1326" spans="1:21" ht="15.75" customHeight="1">
      <c r="A1326" s="25"/>
      <c r="B1326" s="25"/>
      <c r="C1326" s="37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</row>
    <row r="1327" spans="1:21" ht="15.75" customHeight="1">
      <c r="A1327" s="25"/>
      <c r="B1327" s="25"/>
      <c r="C1327" s="37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</row>
    <row r="1328" spans="1:21" ht="15.75" customHeight="1">
      <c r="A1328" s="25"/>
      <c r="B1328" s="25"/>
      <c r="C1328" s="37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</row>
    <row r="1329" spans="1:21" ht="15.75" customHeight="1">
      <c r="A1329" s="25"/>
      <c r="B1329" s="25"/>
      <c r="C1329" s="37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</row>
    <row r="1330" spans="1:21" ht="15.75" customHeight="1">
      <c r="A1330" s="25"/>
      <c r="B1330" s="25"/>
      <c r="C1330" s="37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</row>
    <row r="1331" spans="1:21" ht="15.75" customHeight="1">
      <c r="A1331" s="25"/>
      <c r="B1331" s="25"/>
      <c r="C1331" s="37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</row>
    <row r="1332" spans="1:21" ht="15.75" customHeight="1">
      <c r="A1332" s="25"/>
      <c r="B1332" s="25"/>
      <c r="C1332" s="37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</row>
    <row r="1333" spans="1:21" ht="15.75" customHeight="1">
      <c r="A1333" s="25"/>
      <c r="B1333" s="25"/>
      <c r="C1333" s="37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</row>
    <row r="1334" spans="1:21" ht="15.75" customHeight="1">
      <c r="A1334" s="25"/>
      <c r="B1334" s="25"/>
      <c r="C1334" s="37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</row>
  </sheetData>
  <mergeCells count="4">
    <mergeCell ref="A1:D1"/>
    <mergeCell ref="A2:D2"/>
    <mergeCell ref="A3:D3"/>
    <mergeCell ref="A1260:D1260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"/>
  <sheetViews>
    <sheetView workbookViewId="0">
      <selection activeCell="K29" sqref="K29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B1:K401"/>
  <sheetViews>
    <sheetView topLeftCell="A307" workbookViewId="0">
      <selection activeCell="B1" sqref="B1:E342"/>
    </sheetView>
  </sheetViews>
  <sheetFormatPr baseColWidth="10" defaultColWidth="14.42578125" defaultRowHeight="15"/>
  <cols>
    <col min="1" max="1" width="8.42578125" style="377" customWidth="1"/>
    <col min="2" max="2" width="22.5703125" style="377" customWidth="1"/>
    <col min="3" max="3" width="58.42578125" style="377" customWidth="1"/>
    <col min="4" max="4" width="12.140625" style="377" hidden="1" customWidth="1"/>
    <col min="5" max="5" width="28.85546875" style="377" customWidth="1"/>
    <col min="6" max="7" width="10.7109375" style="377" customWidth="1"/>
    <col min="8" max="16384" width="14.42578125" style="377"/>
  </cols>
  <sheetData>
    <row r="1" spans="2:11">
      <c r="B1" s="925" t="s">
        <v>1114</v>
      </c>
      <c r="C1" s="925"/>
      <c r="D1" s="925"/>
      <c r="E1" s="925"/>
    </row>
    <row r="2" spans="2:11" ht="15" customHeight="1">
      <c r="F2" s="378"/>
      <c r="G2" s="378"/>
      <c r="H2" s="378"/>
      <c r="I2" s="378"/>
      <c r="J2" s="378"/>
      <c r="K2" s="378"/>
    </row>
    <row r="3" spans="2:11">
      <c r="B3" s="926" t="s">
        <v>2622</v>
      </c>
      <c r="C3" s="927"/>
      <c r="D3" s="927"/>
      <c r="E3" s="927"/>
      <c r="F3" s="379"/>
      <c r="G3" s="379"/>
    </row>
    <row r="4" spans="2:11" ht="13.5" customHeight="1">
      <c r="B4" s="928" t="s">
        <v>1116</v>
      </c>
      <c r="C4" s="929"/>
      <c r="D4" s="929"/>
      <c r="E4" s="929"/>
      <c r="F4" s="379"/>
      <c r="G4" s="379"/>
    </row>
    <row r="5" spans="2:11" ht="22.5">
      <c r="B5" s="380" t="s">
        <v>1956</v>
      </c>
      <c r="C5" s="381" t="s">
        <v>1957</v>
      </c>
      <c r="D5" s="396" t="s">
        <v>2623</v>
      </c>
      <c r="E5" s="381" t="s">
        <v>1958</v>
      </c>
      <c r="F5" s="379"/>
      <c r="G5" s="379"/>
    </row>
    <row r="6" spans="2:11" ht="3" customHeight="1">
      <c r="B6" s="382"/>
      <c r="C6" s="383"/>
      <c r="D6" s="383"/>
      <c r="E6" s="383"/>
      <c r="F6" s="379"/>
      <c r="G6" s="379"/>
    </row>
    <row r="7" spans="2:11">
      <c r="B7" s="384" t="s">
        <v>2624</v>
      </c>
      <c r="C7" s="385" t="s">
        <v>2625</v>
      </c>
      <c r="D7" s="394"/>
      <c r="E7" s="386" t="s">
        <v>1666</v>
      </c>
      <c r="F7" s="379"/>
      <c r="G7" s="379"/>
    </row>
    <row r="8" spans="2:11">
      <c r="B8" s="384" t="s">
        <v>2626</v>
      </c>
      <c r="C8" s="385" t="s">
        <v>2625</v>
      </c>
      <c r="D8" s="394"/>
      <c r="E8" s="386" t="s">
        <v>1666</v>
      </c>
      <c r="F8" s="379"/>
      <c r="G8" s="379"/>
    </row>
    <row r="9" spans="2:11">
      <c r="B9" s="384" t="s">
        <v>2627</v>
      </c>
      <c r="C9" s="387" t="s">
        <v>2625</v>
      </c>
      <c r="D9" s="395"/>
      <c r="E9" s="386" t="s">
        <v>1666</v>
      </c>
      <c r="F9" s="379"/>
      <c r="G9" s="379"/>
    </row>
    <row r="10" spans="2:11">
      <c r="B10" s="388" t="s">
        <v>2628</v>
      </c>
      <c r="C10" s="387" t="s">
        <v>2629</v>
      </c>
      <c r="D10" s="395"/>
      <c r="E10" s="386" t="s">
        <v>1666</v>
      </c>
      <c r="F10" s="379"/>
      <c r="G10" s="379"/>
    </row>
    <row r="11" spans="2:11">
      <c r="B11" s="388" t="s">
        <v>2630</v>
      </c>
      <c r="C11" s="387" t="s">
        <v>2629</v>
      </c>
      <c r="D11" s="395"/>
      <c r="E11" s="386" t="s">
        <v>1666</v>
      </c>
      <c r="F11" s="379"/>
      <c r="G11" s="379"/>
    </row>
    <row r="12" spans="2:11">
      <c r="B12" s="388" t="s">
        <v>2631</v>
      </c>
      <c r="C12" s="387" t="s">
        <v>2632</v>
      </c>
      <c r="D12" s="395"/>
      <c r="E12" s="386" t="s">
        <v>1666</v>
      </c>
      <c r="F12" s="379"/>
      <c r="G12" s="379"/>
    </row>
    <row r="13" spans="2:11">
      <c r="B13" s="388" t="s">
        <v>2633</v>
      </c>
      <c r="C13" s="387" t="s">
        <v>2632</v>
      </c>
      <c r="D13" s="395"/>
      <c r="E13" s="386" t="s">
        <v>1666</v>
      </c>
      <c r="F13" s="379"/>
      <c r="G13" s="379"/>
    </row>
    <row r="14" spans="2:11">
      <c r="B14" s="388" t="s">
        <v>2634</v>
      </c>
      <c r="C14" s="387" t="s">
        <v>2632</v>
      </c>
      <c r="D14" s="395"/>
      <c r="E14" s="386" t="s">
        <v>1666</v>
      </c>
      <c r="F14" s="379"/>
      <c r="G14" s="379"/>
    </row>
    <row r="15" spans="2:11">
      <c r="B15" s="388" t="s">
        <v>2627</v>
      </c>
      <c r="C15" s="387" t="s">
        <v>2632</v>
      </c>
      <c r="D15" s="395"/>
      <c r="E15" s="386" t="s">
        <v>1666</v>
      </c>
      <c r="F15" s="379"/>
      <c r="G15" s="379"/>
    </row>
    <row r="16" spans="2:11">
      <c r="B16" s="388" t="s">
        <v>2627</v>
      </c>
      <c r="C16" s="387" t="s">
        <v>2632</v>
      </c>
      <c r="D16" s="395"/>
      <c r="E16" s="386" t="s">
        <v>1666</v>
      </c>
      <c r="F16" s="379"/>
      <c r="G16" s="379"/>
    </row>
    <row r="17" spans="2:7">
      <c r="B17" s="384" t="s">
        <v>2635</v>
      </c>
      <c r="C17" s="387" t="s">
        <v>2625</v>
      </c>
      <c r="D17" s="395"/>
      <c r="E17" s="386" t="s">
        <v>1666</v>
      </c>
      <c r="F17" s="379"/>
      <c r="G17" s="379"/>
    </row>
    <row r="18" spans="2:7">
      <c r="B18" s="384" t="s">
        <v>2636</v>
      </c>
      <c r="C18" s="387" t="s">
        <v>2625</v>
      </c>
      <c r="D18" s="395"/>
      <c r="E18" s="386" t="s">
        <v>1666</v>
      </c>
      <c r="F18" s="379"/>
      <c r="G18" s="379"/>
    </row>
    <row r="19" spans="2:7">
      <c r="B19" s="389" t="s">
        <v>2637</v>
      </c>
      <c r="C19" s="387" t="s">
        <v>2632</v>
      </c>
      <c r="D19" s="395"/>
      <c r="E19" s="386" t="s">
        <v>1666</v>
      </c>
      <c r="F19" s="379"/>
      <c r="G19" s="379"/>
    </row>
    <row r="20" spans="2:7">
      <c r="B20" s="389" t="s">
        <v>2636</v>
      </c>
      <c r="C20" s="387" t="s">
        <v>2632</v>
      </c>
      <c r="D20" s="395"/>
      <c r="E20" s="386" t="s">
        <v>1666</v>
      </c>
      <c r="F20" s="379"/>
      <c r="G20" s="379"/>
    </row>
    <row r="21" spans="2:7">
      <c r="B21" s="389" t="s">
        <v>2636</v>
      </c>
      <c r="C21" s="387" t="s">
        <v>2632</v>
      </c>
      <c r="D21" s="395"/>
      <c r="E21" s="386" t="s">
        <v>1666</v>
      </c>
      <c r="F21" s="379"/>
      <c r="G21" s="379"/>
    </row>
    <row r="22" spans="2:7">
      <c r="B22" s="390" t="s">
        <v>2638</v>
      </c>
      <c r="C22" s="387" t="s">
        <v>2639</v>
      </c>
      <c r="D22" s="395"/>
      <c r="E22" s="386" t="s">
        <v>1666</v>
      </c>
      <c r="F22" s="379"/>
      <c r="G22" s="379"/>
    </row>
    <row r="23" spans="2:7">
      <c r="B23" s="384" t="s">
        <v>2640</v>
      </c>
      <c r="C23" s="387" t="s">
        <v>2641</v>
      </c>
      <c r="D23" s="395"/>
      <c r="E23" s="386" t="s">
        <v>1666</v>
      </c>
      <c r="F23" s="379"/>
      <c r="G23" s="379"/>
    </row>
    <row r="24" spans="2:7">
      <c r="B24" s="391" t="s">
        <v>2642</v>
      </c>
      <c r="C24" s="387" t="s">
        <v>2629</v>
      </c>
      <c r="D24" s="395"/>
      <c r="E24" s="386" t="s">
        <v>1666</v>
      </c>
      <c r="F24" s="379"/>
      <c r="G24" s="379"/>
    </row>
    <row r="25" spans="2:7">
      <c r="B25" s="391" t="s">
        <v>2643</v>
      </c>
      <c r="C25" s="387" t="s">
        <v>2629</v>
      </c>
      <c r="D25" s="395"/>
      <c r="E25" s="386" t="s">
        <v>1666</v>
      </c>
      <c r="F25" s="379"/>
      <c r="G25" s="379"/>
    </row>
    <row r="26" spans="2:7">
      <c r="B26" s="391" t="s">
        <v>2644</v>
      </c>
      <c r="C26" s="387" t="s">
        <v>2629</v>
      </c>
      <c r="D26" s="395"/>
      <c r="E26" s="386" t="s">
        <v>1666</v>
      </c>
      <c r="F26" s="379"/>
      <c r="G26" s="379"/>
    </row>
    <row r="27" spans="2:7">
      <c r="B27" s="384" t="s">
        <v>2645</v>
      </c>
      <c r="C27" s="387" t="s">
        <v>2625</v>
      </c>
      <c r="D27" s="395"/>
      <c r="E27" s="386" t="s">
        <v>1666</v>
      </c>
      <c r="F27" s="379"/>
      <c r="G27" s="379"/>
    </row>
    <row r="28" spans="2:7">
      <c r="B28" s="384" t="s">
        <v>2646</v>
      </c>
      <c r="C28" s="387" t="s">
        <v>2625</v>
      </c>
      <c r="D28" s="395"/>
      <c r="E28" s="386" t="s">
        <v>1666</v>
      </c>
      <c r="F28" s="379"/>
      <c r="G28" s="379"/>
    </row>
    <row r="29" spans="2:7">
      <c r="B29" s="384" t="s">
        <v>2647</v>
      </c>
      <c r="C29" s="387" t="s">
        <v>2625</v>
      </c>
      <c r="D29" s="395"/>
      <c r="E29" s="386" t="s">
        <v>1666</v>
      </c>
      <c r="F29" s="379"/>
      <c r="G29" s="379"/>
    </row>
    <row r="30" spans="2:7">
      <c r="B30" s="384" t="s">
        <v>2648</v>
      </c>
      <c r="C30" s="387" t="s">
        <v>2625</v>
      </c>
      <c r="D30" s="395"/>
      <c r="E30" s="386" t="s">
        <v>1666</v>
      </c>
      <c r="F30" s="379"/>
      <c r="G30" s="379"/>
    </row>
    <row r="31" spans="2:7">
      <c r="B31" s="384" t="s">
        <v>2649</v>
      </c>
      <c r="C31" s="387" t="s">
        <v>2625</v>
      </c>
      <c r="D31" s="395"/>
      <c r="E31" s="386" t="s">
        <v>1666</v>
      </c>
      <c r="F31" s="379"/>
      <c r="G31" s="379"/>
    </row>
    <row r="32" spans="2:7">
      <c r="B32" s="384" t="s">
        <v>2650</v>
      </c>
      <c r="C32" s="387" t="s">
        <v>2625</v>
      </c>
      <c r="D32" s="395"/>
      <c r="E32" s="386" t="s">
        <v>1666</v>
      </c>
      <c r="F32" s="379"/>
      <c r="G32" s="379"/>
    </row>
    <row r="33" spans="2:7">
      <c r="B33" s="384" t="s">
        <v>2651</v>
      </c>
      <c r="C33" s="387" t="s">
        <v>2625</v>
      </c>
      <c r="D33" s="395"/>
      <c r="E33" s="386" t="s">
        <v>1666</v>
      </c>
      <c r="F33" s="379"/>
      <c r="G33" s="379"/>
    </row>
    <row r="34" spans="2:7">
      <c r="B34" s="391" t="s">
        <v>2652</v>
      </c>
      <c r="C34" s="387" t="s">
        <v>2632</v>
      </c>
      <c r="D34" s="395"/>
      <c r="E34" s="386" t="s">
        <v>1666</v>
      </c>
      <c r="F34" s="379"/>
      <c r="G34" s="379"/>
    </row>
    <row r="35" spans="2:7">
      <c r="B35" s="391" t="s">
        <v>2653</v>
      </c>
      <c r="C35" s="387" t="s">
        <v>2632</v>
      </c>
      <c r="D35" s="395"/>
      <c r="E35" s="386" t="s">
        <v>1666</v>
      </c>
      <c r="F35" s="379"/>
      <c r="G35" s="379"/>
    </row>
    <row r="36" spans="2:7">
      <c r="B36" s="391" t="s">
        <v>2654</v>
      </c>
      <c r="C36" s="387" t="s">
        <v>2632</v>
      </c>
      <c r="D36" s="395"/>
      <c r="E36" s="386" t="s">
        <v>1666</v>
      </c>
      <c r="F36" s="379"/>
      <c r="G36" s="379"/>
    </row>
    <row r="37" spans="2:7">
      <c r="B37" s="391" t="s">
        <v>2655</v>
      </c>
      <c r="C37" s="387" t="s">
        <v>2632</v>
      </c>
      <c r="D37" s="395"/>
      <c r="E37" s="386" t="s">
        <v>1666</v>
      </c>
      <c r="F37" s="379"/>
      <c r="G37" s="379"/>
    </row>
    <row r="38" spans="2:7">
      <c r="B38" s="391" t="s">
        <v>2656</v>
      </c>
      <c r="C38" s="387" t="s">
        <v>2632</v>
      </c>
      <c r="D38" s="395"/>
      <c r="E38" s="386" t="s">
        <v>1666</v>
      </c>
      <c r="F38" s="379"/>
      <c r="G38" s="379"/>
    </row>
    <row r="39" spans="2:7">
      <c r="B39" s="391" t="s">
        <v>2657</v>
      </c>
      <c r="C39" s="387" t="s">
        <v>2632</v>
      </c>
      <c r="D39" s="395"/>
      <c r="E39" s="386" t="s">
        <v>1666</v>
      </c>
      <c r="F39" s="379"/>
      <c r="G39" s="379"/>
    </row>
    <row r="40" spans="2:7">
      <c r="B40" s="384" t="s">
        <v>2658</v>
      </c>
      <c r="C40" s="387" t="s">
        <v>2659</v>
      </c>
      <c r="D40" s="395"/>
      <c r="E40" s="386" t="s">
        <v>1666</v>
      </c>
      <c r="F40" s="379"/>
      <c r="G40" s="379"/>
    </row>
    <row r="41" spans="2:7">
      <c r="B41" s="391" t="s">
        <v>2660</v>
      </c>
      <c r="C41" s="387" t="s">
        <v>2632</v>
      </c>
      <c r="D41" s="395"/>
      <c r="E41" s="386" t="s">
        <v>1666</v>
      </c>
      <c r="F41" s="379"/>
      <c r="G41" s="379"/>
    </row>
    <row r="42" spans="2:7">
      <c r="B42" s="391" t="s">
        <v>2661</v>
      </c>
      <c r="C42" s="387" t="s">
        <v>2629</v>
      </c>
      <c r="D42" s="395"/>
      <c r="E42" s="386" t="s">
        <v>1666</v>
      </c>
      <c r="F42" s="379"/>
      <c r="G42" s="379"/>
    </row>
    <row r="43" spans="2:7">
      <c r="B43" s="391" t="s">
        <v>2662</v>
      </c>
      <c r="C43" s="387" t="s">
        <v>2629</v>
      </c>
      <c r="D43" s="395"/>
      <c r="E43" s="386" t="s">
        <v>1666</v>
      </c>
      <c r="F43" s="379"/>
      <c r="G43" s="379"/>
    </row>
    <row r="44" spans="2:7">
      <c r="B44" s="391" t="s">
        <v>2663</v>
      </c>
      <c r="C44" s="387" t="s">
        <v>2632</v>
      </c>
      <c r="D44" s="395"/>
      <c r="E44" s="386" t="s">
        <v>1666</v>
      </c>
      <c r="F44" s="379"/>
      <c r="G44" s="379"/>
    </row>
    <row r="45" spans="2:7">
      <c r="B45" s="391" t="s">
        <v>2664</v>
      </c>
      <c r="C45" s="387" t="s">
        <v>2632</v>
      </c>
      <c r="D45" s="395"/>
      <c r="E45" s="386" t="s">
        <v>1666</v>
      </c>
      <c r="F45" s="379"/>
      <c r="G45" s="379"/>
    </row>
    <row r="46" spans="2:7">
      <c r="B46" s="391" t="s">
        <v>2665</v>
      </c>
      <c r="C46" s="387" t="s">
        <v>2632</v>
      </c>
      <c r="D46" s="395"/>
      <c r="E46" s="386" t="s">
        <v>1666</v>
      </c>
      <c r="F46" s="379"/>
      <c r="G46" s="379"/>
    </row>
    <row r="47" spans="2:7">
      <c r="B47" s="391" t="s">
        <v>2666</v>
      </c>
      <c r="C47" s="387" t="s">
        <v>2632</v>
      </c>
      <c r="D47" s="395"/>
      <c r="E47" s="386" t="s">
        <v>1666</v>
      </c>
      <c r="F47" s="379"/>
      <c r="G47" s="379"/>
    </row>
    <row r="48" spans="2:7">
      <c r="B48" s="391" t="s">
        <v>2667</v>
      </c>
      <c r="C48" s="387" t="s">
        <v>2632</v>
      </c>
      <c r="D48" s="395"/>
      <c r="E48" s="386" t="s">
        <v>1666</v>
      </c>
      <c r="F48" s="379"/>
      <c r="G48" s="379"/>
    </row>
    <row r="49" spans="2:7">
      <c r="B49" s="391" t="s">
        <v>2666</v>
      </c>
      <c r="C49" s="387" t="s">
        <v>2632</v>
      </c>
      <c r="D49" s="395"/>
      <c r="E49" s="386" t="s">
        <v>1666</v>
      </c>
      <c r="F49" s="379"/>
      <c r="G49" s="379"/>
    </row>
    <row r="50" spans="2:7">
      <c r="B50" s="391" t="s">
        <v>2667</v>
      </c>
      <c r="C50" s="387" t="s">
        <v>2632</v>
      </c>
      <c r="D50" s="395"/>
      <c r="E50" s="386" t="s">
        <v>1666</v>
      </c>
      <c r="F50" s="379"/>
      <c r="G50" s="379"/>
    </row>
    <row r="51" spans="2:7">
      <c r="B51" s="391" t="s">
        <v>2666</v>
      </c>
      <c r="C51" s="387" t="s">
        <v>2632</v>
      </c>
      <c r="D51" s="395"/>
      <c r="E51" s="386" t="s">
        <v>1666</v>
      </c>
      <c r="F51" s="379"/>
      <c r="G51" s="379"/>
    </row>
    <row r="52" spans="2:7">
      <c r="B52" s="391" t="s">
        <v>2667</v>
      </c>
      <c r="C52" s="387" t="s">
        <v>2632</v>
      </c>
      <c r="D52" s="395"/>
      <c r="E52" s="386" t="s">
        <v>1666</v>
      </c>
      <c r="F52" s="379"/>
      <c r="G52" s="379"/>
    </row>
    <row r="53" spans="2:7">
      <c r="B53" s="391" t="s">
        <v>2666</v>
      </c>
      <c r="C53" s="387" t="s">
        <v>2632</v>
      </c>
      <c r="D53" s="395"/>
      <c r="E53" s="386" t="s">
        <v>1666</v>
      </c>
      <c r="F53" s="379"/>
      <c r="G53" s="379"/>
    </row>
    <row r="54" spans="2:7">
      <c r="B54" s="391" t="s">
        <v>2667</v>
      </c>
      <c r="C54" s="387" t="s">
        <v>2632</v>
      </c>
      <c r="D54" s="395"/>
      <c r="E54" s="386" t="s">
        <v>1666</v>
      </c>
      <c r="F54" s="379"/>
      <c r="G54" s="379"/>
    </row>
    <row r="55" spans="2:7">
      <c r="B55" s="391" t="s">
        <v>2666</v>
      </c>
      <c r="C55" s="387" t="s">
        <v>2632</v>
      </c>
      <c r="D55" s="395"/>
      <c r="E55" s="386" t="s">
        <v>1666</v>
      </c>
      <c r="F55" s="379"/>
      <c r="G55" s="379"/>
    </row>
    <row r="56" spans="2:7">
      <c r="B56" s="391" t="s">
        <v>2667</v>
      </c>
      <c r="C56" s="387" t="s">
        <v>2632</v>
      </c>
      <c r="D56" s="395"/>
      <c r="E56" s="386" t="s">
        <v>1666</v>
      </c>
      <c r="F56" s="379"/>
      <c r="G56" s="379"/>
    </row>
    <row r="57" spans="2:7">
      <c r="B57" s="391" t="s">
        <v>2666</v>
      </c>
      <c r="C57" s="387" t="s">
        <v>2632</v>
      </c>
      <c r="D57" s="395"/>
      <c r="E57" s="386" t="s">
        <v>1666</v>
      </c>
      <c r="F57" s="379"/>
      <c r="G57" s="379"/>
    </row>
    <row r="58" spans="2:7">
      <c r="B58" s="392" t="s">
        <v>2668</v>
      </c>
      <c r="C58" s="387" t="s">
        <v>2669</v>
      </c>
      <c r="D58" s="395"/>
      <c r="E58" s="386" t="s">
        <v>1666</v>
      </c>
      <c r="F58" s="379"/>
      <c r="G58" s="379"/>
    </row>
    <row r="59" spans="2:7">
      <c r="B59" s="392" t="s">
        <v>2670</v>
      </c>
      <c r="C59" s="387" t="s">
        <v>2669</v>
      </c>
      <c r="D59" s="395"/>
      <c r="E59" s="386" t="s">
        <v>1666</v>
      </c>
      <c r="F59" s="379"/>
      <c r="G59" s="379"/>
    </row>
    <row r="60" spans="2:7">
      <c r="B60" s="392" t="s">
        <v>2671</v>
      </c>
      <c r="C60" s="387" t="s">
        <v>2669</v>
      </c>
      <c r="D60" s="395"/>
      <c r="E60" s="386" t="s">
        <v>1666</v>
      </c>
      <c r="F60" s="379"/>
      <c r="G60" s="379"/>
    </row>
    <row r="61" spans="2:7">
      <c r="B61" s="392" t="s">
        <v>2672</v>
      </c>
      <c r="C61" s="387" t="s">
        <v>2669</v>
      </c>
      <c r="D61" s="395"/>
      <c r="E61" s="386" t="s">
        <v>1666</v>
      </c>
      <c r="F61" s="379"/>
      <c r="G61" s="379"/>
    </row>
    <row r="62" spans="2:7">
      <c r="B62" s="392" t="s">
        <v>2673</v>
      </c>
      <c r="C62" s="387" t="s">
        <v>2669</v>
      </c>
      <c r="D62" s="395"/>
      <c r="E62" s="386" t="s">
        <v>1666</v>
      </c>
      <c r="F62" s="379"/>
      <c r="G62" s="379"/>
    </row>
    <row r="63" spans="2:7">
      <c r="B63" s="392" t="s">
        <v>2674</v>
      </c>
      <c r="C63" s="387" t="s">
        <v>2669</v>
      </c>
      <c r="D63" s="395"/>
      <c r="E63" s="386" t="s">
        <v>1666</v>
      </c>
      <c r="F63" s="379"/>
      <c r="G63" s="379"/>
    </row>
    <row r="64" spans="2:7">
      <c r="B64" s="392" t="s">
        <v>2675</v>
      </c>
      <c r="C64" s="387" t="s">
        <v>2669</v>
      </c>
      <c r="D64" s="395"/>
      <c r="E64" s="386" t="s">
        <v>1666</v>
      </c>
      <c r="F64" s="379"/>
      <c r="G64" s="379"/>
    </row>
    <row r="65" spans="2:7">
      <c r="B65" s="392" t="s">
        <v>2676</v>
      </c>
      <c r="C65" s="387" t="s">
        <v>2669</v>
      </c>
      <c r="D65" s="395"/>
      <c r="E65" s="386" t="s">
        <v>1666</v>
      </c>
      <c r="F65" s="379"/>
      <c r="G65" s="379"/>
    </row>
    <row r="66" spans="2:7">
      <c r="B66" s="392" t="s">
        <v>2677</v>
      </c>
      <c r="C66" s="387" t="s">
        <v>2678</v>
      </c>
      <c r="D66" s="395"/>
      <c r="E66" s="386" t="s">
        <v>1666</v>
      </c>
      <c r="F66" s="379"/>
      <c r="G66" s="379"/>
    </row>
    <row r="67" spans="2:7">
      <c r="B67" s="392" t="s">
        <v>2679</v>
      </c>
      <c r="C67" s="387" t="s">
        <v>2669</v>
      </c>
      <c r="D67" s="395"/>
      <c r="E67" s="386" t="s">
        <v>1666</v>
      </c>
      <c r="F67" s="379"/>
      <c r="G67" s="379"/>
    </row>
    <row r="68" spans="2:7">
      <c r="B68" s="392" t="s">
        <v>2680</v>
      </c>
      <c r="C68" s="387" t="s">
        <v>2669</v>
      </c>
      <c r="D68" s="395"/>
      <c r="E68" s="386" t="s">
        <v>1666</v>
      </c>
      <c r="F68" s="379"/>
      <c r="G68" s="379"/>
    </row>
    <row r="69" spans="2:7">
      <c r="B69" s="392" t="s">
        <v>2681</v>
      </c>
      <c r="C69" s="387" t="s">
        <v>2669</v>
      </c>
      <c r="D69" s="395"/>
      <c r="E69" s="386" t="s">
        <v>1666</v>
      </c>
      <c r="F69" s="379"/>
      <c r="G69" s="379"/>
    </row>
    <row r="70" spans="2:7">
      <c r="B70" s="392" t="s">
        <v>2682</v>
      </c>
      <c r="C70" s="387" t="s">
        <v>2683</v>
      </c>
      <c r="D70" s="395"/>
      <c r="E70" s="386" t="s">
        <v>1666</v>
      </c>
      <c r="F70" s="379"/>
      <c r="G70" s="379"/>
    </row>
    <row r="71" spans="2:7">
      <c r="B71" s="392" t="s">
        <v>2684</v>
      </c>
      <c r="C71" s="387" t="s">
        <v>2683</v>
      </c>
      <c r="D71" s="395"/>
      <c r="E71" s="386" t="s">
        <v>1666</v>
      </c>
      <c r="F71" s="379"/>
      <c r="G71" s="379"/>
    </row>
    <row r="72" spans="2:7">
      <c r="B72" s="384" t="s">
        <v>2685</v>
      </c>
      <c r="C72" s="387" t="s">
        <v>2686</v>
      </c>
      <c r="D72" s="395"/>
      <c r="E72" s="386" t="s">
        <v>1666</v>
      </c>
      <c r="F72" s="379"/>
      <c r="G72" s="379"/>
    </row>
    <row r="73" spans="2:7">
      <c r="B73" s="384" t="s">
        <v>2687</v>
      </c>
      <c r="C73" s="387" t="s">
        <v>2686</v>
      </c>
      <c r="D73" s="395"/>
      <c r="E73" s="386" t="s">
        <v>1666</v>
      </c>
      <c r="F73" s="379"/>
      <c r="G73" s="379"/>
    </row>
    <row r="74" spans="2:7">
      <c r="B74" s="384" t="s">
        <v>2688</v>
      </c>
      <c r="C74" s="387" t="s">
        <v>2629</v>
      </c>
      <c r="D74" s="395"/>
      <c r="E74" s="386" t="s">
        <v>1666</v>
      </c>
      <c r="F74" s="379"/>
      <c r="G74" s="379"/>
    </row>
    <row r="75" spans="2:7">
      <c r="B75" s="384" t="s">
        <v>2687</v>
      </c>
      <c r="C75" s="387" t="s">
        <v>2629</v>
      </c>
      <c r="D75" s="395"/>
      <c r="E75" s="386" t="s">
        <v>1666</v>
      </c>
      <c r="F75" s="379"/>
      <c r="G75" s="379"/>
    </row>
    <row r="76" spans="2:7">
      <c r="B76" s="384" t="s">
        <v>2688</v>
      </c>
      <c r="C76" s="387" t="s">
        <v>2629</v>
      </c>
      <c r="D76" s="395"/>
      <c r="E76" s="386" t="s">
        <v>1666</v>
      </c>
      <c r="F76" s="379"/>
      <c r="G76" s="379"/>
    </row>
    <row r="77" spans="2:7">
      <c r="B77" s="384" t="s">
        <v>2687</v>
      </c>
      <c r="C77" s="387" t="s">
        <v>2629</v>
      </c>
      <c r="D77" s="395"/>
      <c r="E77" s="386" t="s">
        <v>1666</v>
      </c>
      <c r="F77" s="379"/>
      <c r="G77" s="379"/>
    </row>
    <row r="78" spans="2:7">
      <c r="B78" s="384" t="s">
        <v>2688</v>
      </c>
      <c r="C78" s="387" t="s">
        <v>2629</v>
      </c>
      <c r="D78" s="395"/>
      <c r="E78" s="386" t="s">
        <v>1666</v>
      </c>
      <c r="F78" s="379"/>
      <c r="G78" s="379"/>
    </row>
    <row r="79" spans="2:7">
      <c r="B79" s="384" t="s">
        <v>2687</v>
      </c>
      <c r="C79" s="387" t="s">
        <v>2629</v>
      </c>
      <c r="D79" s="395"/>
      <c r="E79" s="386" t="s">
        <v>1666</v>
      </c>
      <c r="F79" s="379"/>
      <c r="G79" s="379"/>
    </row>
    <row r="80" spans="2:7">
      <c r="B80" s="384" t="s">
        <v>2688</v>
      </c>
      <c r="C80" s="387" t="s">
        <v>2629</v>
      </c>
      <c r="D80" s="395"/>
      <c r="E80" s="386" t="s">
        <v>1666</v>
      </c>
      <c r="F80" s="379"/>
      <c r="G80" s="379"/>
    </row>
    <row r="81" spans="2:7">
      <c r="B81" s="384" t="s">
        <v>2687</v>
      </c>
      <c r="C81" s="387" t="s">
        <v>2629</v>
      </c>
      <c r="D81" s="395"/>
      <c r="E81" s="386" t="s">
        <v>1666</v>
      </c>
      <c r="F81" s="379"/>
      <c r="G81" s="379"/>
    </row>
    <row r="82" spans="2:7">
      <c r="B82" s="384" t="s">
        <v>2688</v>
      </c>
      <c r="C82" s="387" t="s">
        <v>2629</v>
      </c>
      <c r="D82" s="395"/>
      <c r="E82" s="386" t="s">
        <v>1666</v>
      </c>
      <c r="F82" s="379"/>
      <c r="G82" s="379"/>
    </row>
    <row r="83" spans="2:7">
      <c r="B83" s="384" t="s">
        <v>2687</v>
      </c>
      <c r="C83" s="387" t="s">
        <v>2629</v>
      </c>
      <c r="D83" s="395"/>
      <c r="E83" s="386" t="s">
        <v>1666</v>
      </c>
      <c r="F83" s="379"/>
      <c r="G83" s="379"/>
    </row>
    <row r="84" spans="2:7">
      <c r="B84" s="384" t="s">
        <v>2688</v>
      </c>
      <c r="C84" s="387" t="s">
        <v>2629</v>
      </c>
      <c r="D84" s="395"/>
      <c r="E84" s="386" t="s">
        <v>1666</v>
      </c>
      <c r="F84" s="379"/>
      <c r="G84" s="379"/>
    </row>
    <row r="85" spans="2:7">
      <c r="B85" s="384" t="s">
        <v>2687</v>
      </c>
      <c r="C85" s="387" t="s">
        <v>2629</v>
      </c>
      <c r="D85" s="395"/>
      <c r="E85" s="386" t="s">
        <v>1666</v>
      </c>
      <c r="F85" s="379"/>
      <c r="G85" s="379"/>
    </row>
    <row r="86" spans="2:7">
      <c r="B86" s="384" t="s">
        <v>2688</v>
      </c>
      <c r="C86" s="387" t="s">
        <v>2629</v>
      </c>
      <c r="D86" s="395"/>
      <c r="E86" s="386" t="s">
        <v>1666</v>
      </c>
      <c r="F86" s="379"/>
      <c r="G86" s="379"/>
    </row>
    <row r="87" spans="2:7">
      <c r="B87" s="384" t="s">
        <v>2687</v>
      </c>
      <c r="C87" s="387" t="s">
        <v>2629</v>
      </c>
      <c r="D87" s="395"/>
      <c r="E87" s="386" t="s">
        <v>1666</v>
      </c>
      <c r="F87" s="379"/>
      <c r="G87" s="379"/>
    </row>
    <row r="88" spans="2:7">
      <c r="B88" s="384" t="s">
        <v>2688</v>
      </c>
      <c r="C88" s="387" t="s">
        <v>2629</v>
      </c>
      <c r="D88" s="395"/>
      <c r="E88" s="386" t="s">
        <v>1666</v>
      </c>
      <c r="F88" s="379"/>
      <c r="G88" s="379"/>
    </row>
    <row r="89" spans="2:7">
      <c r="B89" s="384" t="s">
        <v>2687</v>
      </c>
      <c r="C89" s="387" t="s">
        <v>2629</v>
      </c>
      <c r="D89" s="395"/>
      <c r="E89" s="386" t="s">
        <v>1666</v>
      </c>
      <c r="F89" s="379"/>
      <c r="G89" s="379"/>
    </row>
    <row r="90" spans="2:7">
      <c r="B90" s="384" t="s">
        <v>2689</v>
      </c>
      <c r="C90" s="387" t="s">
        <v>2690</v>
      </c>
      <c r="D90" s="395"/>
      <c r="E90" s="386" t="s">
        <v>1666</v>
      </c>
      <c r="F90" s="379"/>
      <c r="G90" s="379"/>
    </row>
    <row r="91" spans="2:7">
      <c r="B91" s="384" t="s">
        <v>2691</v>
      </c>
      <c r="C91" s="387" t="s">
        <v>2625</v>
      </c>
      <c r="D91" s="395"/>
      <c r="E91" s="386" t="s">
        <v>1666</v>
      </c>
      <c r="F91" s="379"/>
      <c r="G91" s="379"/>
    </row>
    <row r="92" spans="2:7">
      <c r="B92" s="384" t="s">
        <v>2692</v>
      </c>
      <c r="C92" s="387" t="s">
        <v>2625</v>
      </c>
      <c r="D92" s="395"/>
      <c r="E92" s="386" t="s">
        <v>1666</v>
      </c>
      <c r="F92" s="379"/>
      <c r="G92" s="379"/>
    </row>
    <row r="93" spans="2:7">
      <c r="B93" s="384" t="s">
        <v>2687</v>
      </c>
      <c r="C93" s="387" t="s">
        <v>2632</v>
      </c>
      <c r="D93" s="395"/>
      <c r="E93" s="386" t="s">
        <v>1666</v>
      </c>
      <c r="F93" s="379"/>
      <c r="G93" s="379"/>
    </row>
    <row r="94" spans="2:7">
      <c r="B94" s="384" t="s">
        <v>2693</v>
      </c>
      <c r="C94" s="387" t="s">
        <v>2641</v>
      </c>
      <c r="D94" s="395"/>
      <c r="E94" s="386" t="s">
        <v>1666</v>
      </c>
      <c r="F94" s="379"/>
      <c r="G94" s="379"/>
    </row>
    <row r="95" spans="2:7">
      <c r="B95" s="384" t="s">
        <v>2694</v>
      </c>
      <c r="C95" s="387" t="s">
        <v>2641</v>
      </c>
      <c r="D95" s="395"/>
      <c r="E95" s="386" t="s">
        <v>1666</v>
      </c>
      <c r="F95" s="379"/>
      <c r="G95" s="379"/>
    </row>
    <row r="96" spans="2:7">
      <c r="B96" s="384" t="s">
        <v>2695</v>
      </c>
      <c r="C96" s="387" t="s">
        <v>2641</v>
      </c>
      <c r="D96" s="395"/>
      <c r="E96" s="386" t="s">
        <v>1666</v>
      </c>
      <c r="F96" s="379"/>
      <c r="G96" s="379"/>
    </row>
    <row r="97" spans="2:7">
      <c r="B97" s="384" t="s">
        <v>2696</v>
      </c>
      <c r="C97" s="387" t="s">
        <v>2629</v>
      </c>
      <c r="D97" s="395"/>
      <c r="E97" s="386" t="s">
        <v>1666</v>
      </c>
      <c r="F97" s="379"/>
      <c r="G97" s="379"/>
    </row>
    <row r="98" spans="2:7">
      <c r="B98" s="384" t="s">
        <v>2687</v>
      </c>
      <c r="C98" s="387" t="s">
        <v>2629</v>
      </c>
      <c r="D98" s="395"/>
      <c r="E98" s="386" t="s">
        <v>1666</v>
      </c>
      <c r="F98" s="379"/>
      <c r="G98" s="379"/>
    </row>
    <row r="99" spans="2:7">
      <c r="B99" s="384" t="s">
        <v>2687</v>
      </c>
      <c r="C99" s="387" t="s">
        <v>2629</v>
      </c>
      <c r="D99" s="395"/>
      <c r="E99" s="386" t="s">
        <v>1666</v>
      </c>
      <c r="F99" s="379"/>
      <c r="G99" s="379"/>
    </row>
    <row r="100" spans="2:7">
      <c r="B100" s="384" t="s">
        <v>2687</v>
      </c>
      <c r="C100" s="387" t="s">
        <v>2629</v>
      </c>
      <c r="D100" s="395"/>
      <c r="E100" s="386" t="s">
        <v>1666</v>
      </c>
      <c r="F100" s="379"/>
      <c r="G100" s="379"/>
    </row>
    <row r="101" spans="2:7">
      <c r="B101" s="384" t="s">
        <v>2687</v>
      </c>
      <c r="C101" s="387" t="s">
        <v>2629</v>
      </c>
      <c r="D101" s="395"/>
      <c r="E101" s="386" t="s">
        <v>1666</v>
      </c>
      <c r="F101" s="379"/>
      <c r="G101" s="379"/>
    </row>
    <row r="102" spans="2:7">
      <c r="B102" s="384" t="s">
        <v>2687</v>
      </c>
      <c r="C102" s="387" t="s">
        <v>2629</v>
      </c>
      <c r="D102" s="395"/>
      <c r="E102" s="386" t="s">
        <v>1666</v>
      </c>
      <c r="F102" s="379"/>
      <c r="G102" s="379"/>
    </row>
    <row r="103" spans="2:7">
      <c r="B103" s="384" t="s">
        <v>2687</v>
      </c>
      <c r="C103" s="387" t="s">
        <v>2629</v>
      </c>
      <c r="D103" s="395"/>
      <c r="E103" s="386" t="s">
        <v>1666</v>
      </c>
      <c r="F103" s="379"/>
      <c r="G103" s="379"/>
    </row>
    <row r="104" spans="2:7">
      <c r="B104" s="384" t="s">
        <v>2687</v>
      </c>
      <c r="C104" s="387" t="s">
        <v>2629</v>
      </c>
      <c r="D104" s="395"/>
      <c r="E104" s="386" t="s">
        <v>1666</v>
      </c>
      <c r="F104" s="379"/>
      <c r="G104" s="379"/>
    </row>
    <row r="105" spans="2:7">
      <c r="B105" s="384" t="s">
        <v>2687</v>
      </c>
      <c r="C105" s="387" t="s">
        <v>2629</v>
      </c>
      <c r="D105" s="395"/>
      <c r="E105" s="386" t="s">
        <v>1666</v>
      </c>
      <c r="F105" s="379"/>
      <c r="G105" s="379"/>
    </row>
    <row r="106" spans="2:7">
      <c r="B106" s="392" t="s">
        <v>2697</v>
      </c>
      <c r="C106" s="387" t="s">
        <v>2669</v>
      </c>
      <c r="D106" s="395"/>
      <c r="E106" s="386" t="s">
        <v>1666</v>
      </c>
      <c r="F106" s="379"/>
      <c r="G106" s="379"/>
    </row>
    <row r="107" spans="2:7">
      <c r="B107" s="384" t="s">
        <v>2687</v>
      </c>
      <c r="C107" s="387" t="s">
        <v>2632</v>
      </c>
      <c r="D107" s="395"/>
      <c r="E107" s="386" t="s">
        <v>1666</v>
      </c>
      <c r="F107" s="379"/>
      <c r="G107" s="379"/>
    </row>
    <row r="108" spans="2:7">
      <c r="B108" s="384" t="s">
        <v>2687</v>
      </c>
      <c r="C108" s="387" t="s">
        <v>2632</v>
      </c>
      <c r="D108" s="395"/>
      <c r="E108" s="386" t="s">
        <v>1666</v>
      </c>
      <c r="F108" s="379"/>
      <c r="G108" s="379"/>
    </row>
    <row r="109" spans="2:7">
      <c r="B109" s="384" t="s">
        <v>2687</v>
      </c>
      <c r="C109" s="387" t="s">
        <v>2632</v>
      </c>
      <c r="D109" s="395"/>
      <c r="E109" s="386" t="s">
        <v>1666</v>
      </c>
      <c r="F109" s="379"/>
      <c r="G109" s="379"/>
    </row>
    <row r="110" spans="2:7">
      <c r="B110" s="384" t="s">
        <v>2687</v>
      </c>
      <c r="C110" s="387" t="s">
        <v>2632</v>
      </c>
      <c r="D110" s="395"/>
      <c r="E110" s="386" t="s">
        <v>1666</v>
      </c>
      <c r="F110" s="379"/>
      <c r="G110" s="379"/>
    </row>
    <row r="111" spans="2:7">
      <c r="B111" s="384" t="s">
        <v>2687</v>
      </c>
      <c r="C111" s="387" t="s">
        <v>2632</v>
      </c>
      <c r="D111" s="395"/>
      <c r="E111" s="386" t="s">
        <v>1666</v>
      </c>
      <c r="F111" s="379"/>
      <c r="G111" s="379"/>
    </row>
    <row r="112" spans="2:7">
      <c r="B112" s="384" t="s">
        <v>2687</v>
      </c>
      <c r="C112" s="387" t="s">
        <v>2632</v>
      </c>
      <c r="D112" s="395"/>
      <c r="E112" s="386" t="s">
        <v>1666</v>
      </c>
      <c r="F112" s="379"/>
      <c r="G112" s="379"/>
    </row>
    <row r="113" spans="2:7">
      <c r="B113" s="384" t="s">
        <v>2687</v>
      </c>
      <c r="C113" s="387" t="s">
        <v>2629</v>
      </c>
      <c r="D113" s="395"/>
      <c r="E113" s="386" t="s">
        <v>1666</v>
      </c>
      <c r="F113" s="379"/>
      <c r="G113" s="379"/>
    </row>
    <row r="114" spans="2:7">
      <c r="B114" s="384" t="s">
        <v>2687</v>
      </c>
      <c r="C114" s="387" t="s">
        <v>2629</v>
      </c>
      <c r="D114" s="395"/>
      <c r="E114" s="386" t="s">
        <v>1666</v>
      </c>
      <c r="F114" s="379"/>
      <c r="G114" s="379"/>
    </row>
    <row r="115" spans="2:7">
      <c r="B115" s="384" t="s">
        <v>2687</v>
      </c>
      <c r="C115" s="387" t="s">
        <v>2629</v>
      </c>
      <c r="D115" s="395"/>
      <c r="E115" s="386" t="s">
        <v>1666</v>
      </c>
      <c r="F115" s="379"/>
      <c r="G115" s="379"/>
    </row>
    <row r="116" spans="2:7">
      <c r="B116" s="384" t="s">
        <v>2687</v>
      </c>
      <c r="C116" s="387" t="s">
        <v>2629</v>
      </c>
      <c r="D116" s="395"/>
      <c r="E116" s="386" t="s">
        <v>1666</v>
      </c>
      <c r="F116" s="379"/>
      <c r="G116" s="379"/>
    </row>
    <row r="117" spans="2:7">
      <c r="B117" s="384" t="s">
        <v>2687</v>
      </c>
      <c r="C117" s="387" t="s">
        <v>2632</v>
      </c>
      <c r="D117" s="395"/>
      <c r="E117" s="386" t="s">
        <v>1666</v>
      </c>
      <c r="F117" s="379"/>
      <c r="G117" s="379"/>
    </row>
    <row r="118" spans="2:7">
      <c r="B118" s="384" t="s">
        <v>2687</v>
      </c>
      <c r="C118" s="387" t="s">
        <v>2632</v>
      </c>
      <c r="D118" s="395"/>
      <c r="E118" s="386" t="s">
        <v>1666</v>
      </c>
      <c r="F118" s="379"/>
      <c r="G118" s="379"/>
    </row>
    <row r="119" spans="2:7">
      <c r="B119" s="384" t="s">
        <v>2687</v>
      </c>
      <c r="C119" s="387" t="s">
        <v>2632</v>
      </c>
      <c r="D119" s="395"/>
      <c r="E119" s="386" t="s">
        <v>1666</v>
      </c>
      <c r="F119" s="379"/>
      <c r="G119" s="379"/>
    </row>
    <row r="120" spans="2:7">
      <c r="B120" s="384" t="s">
        <v>2687</v>
      </c>
      <c r="C120" s="387" t="s">
        <v>2632</v>
      </c>
      <c r="D120" s="395"/>
      <c r="E120" s="386" t="s">
        <v>1666</v>
      </c>
      <c r="F120" s="379"/>
      <c r="G120" s="379"/>
    </row>
    <row r="121" spans="2:7">
      <c r="B121" s="384" t="s">
        <v>2687</v>
      </c>
      <c r="C121" s="387" t="s">
        <v>2632</v>
      </c>
      <c r="D121" s="395"/>
      <c r="E121" s="386" t="s">
        <v>1666</v>
      </c>
      <c r="F121" s="379"/>
      <c r="G121" s="379"/>
    </row>
    <row r="122" spans="2:7">
      <c r="B122" s="384" t="s">
        <v>2687</v>
      </c>
      <c r="C122" s="387" t="s">
        <v>2632</v>
      </c>
      <c r="D122" s="395"/>
      <c r="E122" s="386" t="s">
        <v>1666</v>
      </c>
      <c r="F122" s="379"/>
      <c r="G122" s="379"/>
    </row>
    <row r="123" spans="2:7">
      <c r="B123" s="384" t="s">
        <v>2687</v>
      </c>
      <c r="C123" s="387" t="s">
        <v>2632</v>
      </c>
      <c r="D123" s="395"/>
      <c r="E123" s="386" t="s">
        <v>1666</v>
      </c>
      <c r="F123" s="379"/>
      <c r="G123" s="379"/>
    </row>
    <row r="124" spans="2:7">
      <c r="B124" s="392" t="s">
        <v>2698</v>
      </c>
      <c r="C124" s="387" t="s">
        <v>2669</v>
      </c>
      <c r="D124" s="395"/>
      <c r="E124" s="386" t="s">
        <v>1666</v>
      </c>
      <c r="F124" s="379"/>
      <c r="G124" s="379"/>
    </row>
    <row r="125" spans="2:7">
      <c r="B125" s="392" t="s">
        <v>2699</v>
      </c>
      <c r="C125" s="387" t="s">
        <v>2669</v>
      </c>
      <c r="D125" s="395"/>
      <c r="E125" s="386" t="s">
        <v>1666</v>
      </c>
      <c r="F125" s="379"/>
      <c r="G125" s="379"/>
    </row>
    <row r="126" spans="2:7">
      <c r="B126" s="384" t="s">
        <v>2700</v>
      </c>
      <c r="C126" s="387" t="s">
        <v>2686</v>
      </c>
      <c r="D126" s="395"/>
      <c r="E126" s="386" t="s">
        <v>1666</v>
      </c>
      <c r="F126" s="379"/>
      <c r="G126" s="379"/>
    </row>
    <row r="127" spans="2:7">
      <c r="B127" s="384" t="s">
        <v>2701</v>
      </c>
      <c r="C127" s="387" t="s">
        <v>2686</v>
      </c>
      <c r="D127" s="395"/>
      <c r="E127" s="386" t="s">
        <v>1666</v>
      </c>
      <c r="F127" s="379"/>
      <c r="G127" s="379"/>
    </row>
    <row r="128" spans="2:7">
      <c r="B128" s="384" t="s">
        <v>2702</v>
      </c>
      <c r="C128" s="387" t="s">
        <v>2686</v>
      </c>
      <c r="D128" s="395"/>
      <c r="E128" s="386" t="s">
        <v>1666</v>
      </c>
      <c r="F128" s="379"/>
      <c r="G128" s="379"/>
    </row>
    <row r="129" spans="2:7">
      <c r="B129" s="384" t="s">
        <v>2703</v>
      </c>
      <c r="C129" s="387" t="s">
        <v>2686</v>
      </c>
      <c r="D129" s="395"/>
      <c r="E129" s="386" t="s">
        <v>1666</v>
      </c>
      <c r="F129" s="379"/>
      <c r="G129" s="379"/>
    </row>
    <row r="130" spans="2:7">
      <c r="B130" s="384" t="s">
        <v>2687</v>
      </c>
      <c r="C130" s="387" t="s">
        <v>2629</v>
      </c>
      <c r="D130" s="395"/>
      <c r="E130" s="386" t="s">
        <v>1666</v>
      </c>
      <c r="F130" s="379"/>
      <c r="G130" s="379"/>
    </row>
    <row r="131" spans="2:7">
      <c r="B131" s="392" t="s">
        <v>2704</v>
      </c>
      <c r="C131" s="387" t="s">
        <v>2669</v>
      </c>
      <c r="D131" s="395"/>
      <c r="E131" s="386" t="s">
        <v>1666</v>
      </c>
      <c r="F131" s="379"/>
      <c r="G131" s="379"/>
    </row>
    <row r="132" spans="2:7">
      <c r="B132" s="392" t="s">
        <v>2705</v>
      </c>
      <c r="C132" s="387" t="s">
        <v>2669</v>
      </c>
      <c r="D132" s="395"/>
      <c r="E132" s="386" t="s">
        <v>1666</v>
      </c>
      <c r="F132" s="379"/>
      <c r="G132" s="379"/>
    </row>
    <row r="133" spans="2:7">
      <c r="B133" s="384" t="s">
        <v>2687</v>
      </c>
      <c r="C133" s="387" t="s">
        <v>2632</v>
      </c>
      <c r="D133" s="395"/>
      <c r="E133" s="386" t="s">
        <v>1666</v>
      </c>
      <c r="F133" s="379"/>
      <c r="G133" s="379"/>
    </row>
    <row r="134" spans="2:7">
      <c r="B134" s="384" t="s">
        <v>2687</v>
      </c>
      <c r="C134" s="387" t="s">
        <v>2632</v>
      </c>
      <c r="D134" s="395"/>
      <c r="E134" s="386" t="s">
        <v>1666</v>
      </c>
      <c r="F134" s="379"/>
      <c r="G134" s="379"/>
    </row>
    <row r="135" spans="2:7">
      <c r="B135" s="384" t="s">
        <v>2687</v>
      </c>
      <c r="C135" s="387" t="s">
        <v>2632</v>
      </c>
      <c r="D135" s="395"/>
      <c r="E135" s="386" t="s">
        <v>1666</v>
      </c>
      <c r="F135" s="379"/>
      <c r="G135" s="379"/>
    </row>
    <row r="136" spans="2:7">
      <c r="B136" s="384" t="s">
        <v>2687</v>
      </c>
      <c r="C136" s="387" t="s">
        <v>2632</v>
      </c>
      <c r="D136" s="395"/>
      <c r="E136" s="386" t="s">
        <v>1666</v>
      </c>
      <c r="F136" s="379"/>
      <c r="G136" s="379"/>
    </row>
    <row r="137" spans="2:7">
      <c r="B137" s="384" t="s">
        <v>2687</v>
      </c>
      <c r="C137" s="387" t="s">
        <v>2632</v>
      </c>
      <c r="D137" s="395"/>
      <c r="E137" s="386" t="s">
        <v>1666</v>
      </c>
      <c r="F137" s="379"/>
      <c r="G137" s="379"/>
    </row>
    <row r="138" spans="2:7">
      <c r="B138" s="384" t="s">
        <v>2706</v>
      </c>
      <c r="C138" s="387" t="s">
        <v>2686</v>
      </c>
      <c r="D138" s="395"/>
      <c r="E138" s="386" t="s">
        <v>1666</v>
      </c>
      <c r="F138" s="379"/>
      <c r="G138" s="379"/>
    </row>
    <row r="139" spans="2:7">
      <c r="B139" s="392" t="s">
        <v>2707</v>
      </c>
      <c r="C139" s="387" t="s">
        <v>2669</v>
      </c>
      <c r="D139" s="395"/>
      <c r="E139" s="386" t="s">
        <v>1666</v>
      </c>
      <c r="F139" s="379"/>
      <c r="G139" s="379"/>
    </row>
    <row r="140" spans="2:7">
      <c r="B140" s="392" t="s">
        <v>2708</v>
      </c>
      <c r="C140" s="387" t="s">
        <v>2669</v>
      </c>
      <c r="D140" s="395"/>
      <c r="E140" s="386" t="s">
        <v>1666</v>
      </c>
      <c r="F140" s="379"/>
      <c r="G140" s="379"/>
    </row>
    <row r="141" spans="2:7">
      <c r="B141" s="384" t="s">
        <v>2708</v>
      </c>
      <c r="C141" s="387" t="s">
        <v>2632</v>
      </c>
      <c r="D141" s="395"/>
      <c r="E141" s="386" t="s">
        <v>1666</v>
      </c>
      <c r="F141" s="379"/>
      <c r="G141" s="379"/>
    </row>
    <row r="142" spans="2:7">
      <c r="B142" s="384" t="s">
        <v>2708</v>
      </c>
      <c r="C142" s="387" t="s">
        <v>2632</v>
      </c>
      <c r="D142" s="395"/>
      <c r="E142" s="386" t="s">
        <v>1666</v>
      </c>
      <c r="F142" s="379"/>
      <c r="G142" s="379"/>
    </row>
    <row r="143" spans="2:7">
      <c r="B143" s="384" t="s">
        <v>2708</v>
      </c>
      <c r="C143" s="387" t="s">
        <v>2632</v>
      </c>
      <c r="D143" s="395"/>
      <c r="E143" s="386" t="s">
        <v>1666</v>
      </c>
      <c r="F143" s="379"/>
      <c r="G143" s="379"/>
    </row>
    <row r="144" spans="2:7">
      <c r="B144" s="384" t="s">
        <v>2708</v>
      </c>
      <c r="C144" s="387" t="s">
        <v>2632</v>
      </c>
      <c r="D144" s="395"/>
      <c r="E144" s="386" t="s">
        <v>1666</v>
      </c>
      <c r="F144" s="379"/>
      <c r="G144" s="379"/>
    </row>
    <row r="145" spans="2:7">
      <c r="B145" s="384" t="s">
        <v>2708</v>
      </c>
      <c r="C145" s="387" t="s">
        <v>2632</v>
      </c>
      <c r="D145" s="395"/>
      <c r="E145" s="386" t="s">
        <v>1666</v>
      </c>
      <c r="F145" s="379"/>
      <c r="G145" s="379"/>
    </row>
    <row r="146" spans="2:7">
      <c r="B146" s="384" t="s">
        <v>2708</v>
      </c>
      <c r="C146" s="387" t="s">
        <v>2632</v>
      </c>
      <c r="D146" s="395"/>
      <c r="E146" s="386" t="s">
        <v>1666</v>
      </c>
      <c r="F146" s="379"/>
      <c r="G146" s="379"/>
    </row>
    <row r="147" spans="2:7">
      <c r="B147" s="384" t="s">
        <v>2708</v>
      </c>
      <c r="C147" s="387" t="s">
        <v>2632</v>
      </c>
      <c r="D147" s="395"/>
      <c r="E147" s="386" t="s">
        <v>1666</v>
      </c>
      <c r="F147" s="379"/>
      <c r="G147" s="379"/>
    </row>
    <row r="148" spans="2:7">
      <c r="B148" s="384" t="s">
        <v>2708</v>
      </c>
      <c r="C148" s="387" t="s">
        <v>2632</v>
      </c>
      <c r="D148" s="395"/>
      <c r="E148" s="386" t="s">
        <v>1666</v>
      </c>
      <c r="F148" s="379"/>
      <c r="G148" s="379"/>
    </row>
    <row r="149" spans="2:7">
      <c r="B149" s="384" t="s">
        <v>2708</v>
      </c>
      <c r="C149" s="387" t="s">
        <v>2632</v>
      </c>
      <c r="D149" s="395"/>
      <c r="E149" s="386" t="s">
        <v>1666</v>
      </c>
      <c r="F149" s="379"/>
      <c r="G149" s="379"/>
    </row>
    <row r="150" spans="2:7">
      <c r="B150" s="384" t="s">
        <v>2708</v>
      </c>
      <c r="C150" s="387" t="s">
        <v>2632</v>
      </c>
      <c r="D150" s="395"/>
      <c r="E150" s="386" t="s">
        <v>1666</v>
      </c>
      <c r="F150" s="379"/>
      <c r="G150" s="379"/>
    </row>
    <row r="151" spans="2:7">
      <c r="B151" s="384" t="s">
        <v>2708</v>
      </c>
      <c r="C151" s="387" t="s">
        <v>2632</v>
      </c>
      <c r="D151" s="395"/>
      <c r="E151" s="386" t="s">
        <v>1666</v>
      </c>
      <c r="F151" s="379"/>
      <c r="G151" s="379"/>
    </row>
    <row r="152" spans="2:7">
      <c r="B152" s="384" t="s">
        <v>2708</v>
      </c>
      <c r="C152" s="387" t="s">
        <v>2632</v>
      </c>
      <c r="D152" s="395"/>
      <c r="E152" s="386" t="s">
        <v>1666</v>
      </c>
      <c r="F152" s="379"/>
      <c r="G152" s="379"/>
    </row>
    <row r="153" spans="2:7">
      <c r="B153" s="384" t="s">
        <v>2708</v>
      </c>
      <c r="C153" s="387" t="s">
        <v>2629</v>
      </c>
      <c r="D153" s="395"/>
      <c r="E153" s="386" t="s">
        <v>1666</v>
      </c>
      <c r="F153" s="379"/>
      <c r="G153" s="379"/>
    </row>
    <row r="154" spans="2:7">
      <c r="B154" s="384" t="s">
        <v>2708</v>
      </c>
      <c r="C154" s="387" t="s">
        <v>2629</v>
      </c>
      <c r="D154" s="395"/>
      <c r="E154" s="386" t="s">
        <v>1666</v>
      </c>
      <c r="F154" s="379"/>
      <c r="G154" s="379"/>
    </row>
    <row r="155" spans="2:7">
      <c r="B155" s="384" t="s">
        <v>2708</v>
      </c>
      <c r="C155" s="387" t="s">
        <v>2629</v>
      </c>
      <c r="D155" s="395"/>
      <c r="E155" s="386" t="s">
        <v>1666</v>
      </c>
      <c r="F155" s="379"/>
      <c r="G155" s="379"/>
    </row>
    <row r="156" spans="2:7">
      <c r="B156" s="384" t="s">
        <v>2709</v>
      </c>
      <c r="C156" s="387" t="s">
        <v>2710</v>
      </c>
      <c r="D156" s="395"/>
      <c r="E156" s="386" t="s">
        <v>1666</v>
      </c>
      <c r="F156" s="379"/>
      <c r="G156" s="379"/>
    </row>
    <row r="157" spans="2:7">
      <c r="B157" s="384" t="s">
        <v>2708</v>
      </c>
      <c r="C157" s="387" t="s">
        <v>2632</v>
      </c>
      <c r="D157" s="395"/>
      <c r="E157" s="386" t="s">
        <v>1666</v>
      </c>
      <c r="F157" s="379"/>
      <c r="G157" s="379"/>
    </row>
    <row r="158" spans="2:7">
      <c r="B158" s="384" t="s">
        <v>2708</v>
      </c>
      <c r="C158" s="387" t="s">
        <v>2632</v>
      </c>
      <c r="D158" s="395"/>
      <c r="E158" s="386" t="s">
        <v>1666</v>
      </c>
      <c r="F158" s="379"/>
      <c r="G158" s="379"/>
    </row>
    <row r="159" spans="2:7">
      <c r="B159" s="384" t="s">
        <v>2708</v>
      </c>
      <c r="C159" s="387" t="s">
        <v>2632</v>
      </c>
      <c r="D159" s="395"/>
      <c r="E159" s="386" t="s">
        <v>1666</v>
      </c>
      <c r="F159" s="379"/>
      <c r="G159" s="379"/>
    </row>
    <row r="160" spans="2:7">
      <c r="B160" s="384" t="s">
        <v>2708</v>
      </c>
      <c r="C160" s="387" t="s">
        <v>2632</v>
      </c>
      <c r="D160" s="395"/>
      <c r="E160" s="386" t="s">
        <v>1666</v>
      </c>
      <c r="F160" s="379"/>
      <c r="G160" s="379"/>
    </row>
    <row r="161" spans="2:7">
      <c r="B161" s="384" t="s">
        <v>2708</v>
      </c>
      <c r="C161" s="387" t="s">
        <v>2632</v>
      </c>
      <c r="D161" s="395"/>
      <c r="E161" s="386" t="s">
        <v>1666</v>
      </c>
      <c r="F161" s="379"/>
      <c r="G161" s="379"/>
    </row>
    <row r="162" spans="2:7">
      <c r="B162" s="384" t="s">
        <v>2708</v>
      </c>
      <c r="C162" s="387" t="s">
        <v>2632</v>
      </c>
      <c r="D162" s="395"/>
      <c r="E162" s="386" t="s">
        <v>1666</v>
      </c>
      <c r="F162" s="379"/>
      <c r="G162" s="379"/>
    </row>
    <row r="163" spans="2:7">
      <c r="B163" s="384" t="s">
        <v>2708</v>
      </c>
      <c r="C163" s="387" t="s">
        <v>2632</v>
      </c>
      <c r="D163" s="395"/>
      <c r="E163" s="386" t="s">
        <v>1666</v>
      </c>
      <c r="F163" s="379"/>
      <c r="G163" s="379"/>
    </row>
    <row r="164" spans="2:7">
      <c r="B164" s="384" t="s">
        <v>2708</v>
      </c>
      <c r="C164" s="387" t="s">
        <v>2632</v>
      </c>
      <c r="D164" s="395"/>
      <c r="E164" s="386" t="s">
        <v>1666</v>
      </c>
      <c r="F164" s="379"/>
      <c r="G164" s="379"/>
    </row>
    <row r="165" spans="2:7">
      <c r="B165" s="384" t="s">
        <v>2687</v>
      </c>
      <c r="C165" s="387" t="s">
        <v>2629</v>
      </c>
      <c r="D165" s="395"/>
      <c r="E165" s="386" t="s">
        <v>1666</v>
      </c>
      <c r="F165" s="379"/>
      <c r="G165" s="379"/>
    </row>
    <row r="166" spans="2:7">
      <c r="B166" s="384" t="s">
        <v>2687</v>
      </c>
      <c r="C166" s="387" t="s">
        <v>2629</v>
      </c>
      <c r="D166" s="395"/>
      <c r="E166" s="386" t="s">
        <v>1666</v>
      </c>
      <c r="F166" s="379"/>
      <c r="G166" s="379"/>
    </row>
    <row r="167" spans="2:7">
      <c r="B167" s="384" t="s">
        <v>2687</v>
      </c>
      <c r="C167" s="387" t="s">
        <v>2629</v>
      </c>
      <c r="D167" s="395"/>
      <c r="E167" s="386" t="s">
        <v>1666</v>
      </c>
      <c r="F167" s="379"/>
      <c r="G167" s="379"/>
    </row>
    <row r="168" spans="2:7">
      <c r="B168" s="384" t="s">
        <v>2687</v>
      </c>
      <c r="C168" s="387" t="s">
        <v>2629</v>
      </c>
      <c r="D168" s="395"/>
      <c r="E168" s="386" t="s">
        <v>1666</v>
      </c>
      <c r="F168" s="379"/>
      <c r="G168" s="379"/>
    </row>
    <row r="169" spans="2:7">
      <c r="B169" s="384" t="s">
        <v>2687</v>
      </c>
      <c r="C169" s="387" t="s">
        <v>2629</v>
      </c>
      <c r="D169" s="395"/>
      <c r="E169" s="386" t="s">
        <v>1666</v>
      </c>
      <c r="F169" s="379"/>
      <c r="G169" s="379"/>
    </row>
    <row r="170" spans="2:7">
      <c r="B170" s="384" t="s">
        <v>2711</v>
      </c>
      <c r="C170" s="387" t="s">
        <v>2659</v>
      </c>
      <c r="D170" s="395"/>
      <c r="E170" s="386" t="s">
        <v>1666</v>
      </c>
      <c r="F170" s="379"/>
      <c r="G170" s="379"/>
    </row>
    <row r="171" spans="2:7">
      <c r="B171" s="384" t="s">
        <v>2712</v>
      </c>
      <c r="C171" s="387" t="s">
        <v>2659</v>
      </c>
      <c r="D171" s="395"/>
      <c r="E171" s="386" t="s">
        <v>1666</v>
      </c>
      <c r="F171" s="379"/>
      <c r="G171" s="379"/>
    </row>
    <row r="172" spans="2:7">
      <c r="B172" s="384" t="s">
        <v>2713</v>
      </c>
      <c r="C172" s="387" t="s">
        <v>2659</v>
      </c>
      <c r="D172" s="395"/>
      <c r="E172" s="386" t="s">
        <v>1666</v>
      </c>
      <c r="F172" s="379"/>
      <c r="G172" s="379"/>
    </row>
    <row r="173" spans="2:7">
      <c r="B173" s="384" t="s">
        <v>2714</v>
      </c>
      <c r="C173" s="387" t="s">
        <v>2659</v>
      </c>
      <c r="D173" s="395"/>
      <c r="E173" s="386" t="s">
        <v>1666</v>
      </c>
      <c r="F173" s="379"/>
      <c r="G173" s="379"/>
    </row>
    <row r="174" spans="2:7">
      <c r="B174" s="384" t="s">
        <v>2715</v>
      </c>
      <c r="C174" s="387" t="s">
        <v>2659</v>
      </c>
      <c r="D174" s="395"/>
      <c r="E174" s="386" t="s">
        <v>1666</v>
      </c>
      <c r="F174" s="379"/>
      <c r="G174" s="379"/>
    </row>
    <row r="175" spans="2:7">
      <c r="B175" s="384" t="s">
        <v>2716</v>
      </c>
      <c r="C175" s="387" t="s">
        <v>2659</v>
      </c>
      <c r="D175" s="395"/>
      <c r="E175" s="386" t="s">
        <v>1666</v>
      </c>
      <c r="F175" s="379"/>
      <c r="G175" s="379"/>
    </row>
    <row r="176" spans="2:7">
      <c r="B176" s="384" t="s">
        <v>2708</v>
      </c>
      <c r="C176" s="387" t="s">
        <v>2632</v>
      </c>
      <c r="D176" s="395"/>
      <c r="E176" s="386" t="s">
        <v>1666</v>
      </c>
      <c r="F176" s="379"/>
      <c r="G176" s="379"/>
    </row>
    <row r="177" spans="2:7">
      <c r="B177" s="384" t="s">
        <v>2708</v>
      </c>
      <c r="C177" s="387" t="s">
        <v>2632</v>
      </c>
      <c r="D177" s="395"/>
      <c r="E177" s="386" t="s">
        <v>1666</v>
      </c>
      <c r="F177" s="379"/>
      <c r="G177" s="379"/>
    </row>
    <row r="178" spans="2:7">
      <c r="B178" s="384" t="s">
        <v>2708</v>
      </c>
      <c r="C178" s="387" t="s">
        <v>2632</v>
      </c>
      <c r="D178" s="395"/>
      <c r="E178" s="386" t="s">
        <v>1666</v>
      </c>
      <c r="F178" s="379"/>
      <c r="G178" s="379"/>
    </row>
    <row r="179" spans="2:7">
      <c r="B179" s="384" t="s">
        <v>2717</v>
      </c>
      <c r="C179" s="387" t="s">
        <v>2625</v>
      </c>
      <c r="D179" s="395"/>
      <c r="E179" s="386" t="s">
        <v>1666</v>
      </c>
      <c r="F179" s="379"/>
      <c r="G179" s="379"/>
    </row>
    <row r="180" spans="2:7">
      <c r="B180" s="384" t="s">
        <v>2718</v>
      </c>
      <c r="C180" s="387" t="s">
        <v>2625</v>
      </c>
      <c r="D180" s="395"/>
      <c r="E180" s="386" t="s">
        <v>1666</v>
      </c>
      <c r="F180" s="379"/>
      <c r="G180" s="379"/>
    </row>
    <row r="181" spans="2:7">
      <c r="B181" s="384" t="s">
        <v>2719</v>
      </c>
      <c r="C181" s="387" t="s">
        <v>2659</v>
      </c>
      <c r="D181" s="395"/>
      <c r="E181" s="386" t="s">
        <v>1666</v>
      </c>
      <c r="F181" s="379"/>
      <c r="G181" s="379"/>
    </row>
    <row r="182" spans="2:7">
      <c r="B182" s="384" t="s">
        <v>2719</v>
      </c>
      <c r="C182" s="387" t="s">
        <v>2659</v>
      </c>
      <c r="D182" s="395"/>
      <c r="E182" s="386" t="s">
        <v>1666</v>
      </c>
      <c r="F182" s="379"/>
      <c r="G182" s="379"/>
    </row>
    <row r="183" spans="2:7">
      <c r="B183" s="384" t="s">
        <v>2719</v>
      </c>
      <c r="C183" s="387" t="s">
        <v>2659</v>
      </c>
      <c r="D183" s="395"/>
      <c r="E183" s="386" t="s">
        <v>1666</v>
      </c>
      <c r="F183" s="379"/>
      <c r="G183" s="379"/>
    </row>
    <row r="184" spans="2:7">
      <c r="B184" s="384" t="s">
        <v>2719</v>
      </c>
      <c r="C184" s="387" t="s">
        <v>2659</v>
      </c>
      <c r="D184" s="395"/>
      <c r="E184" s="386" t="s">
        <v>1666</v>
      </c>
      <c r="F184" s="379"/>
      <c r="G184" s="379"/>
    </row>
    <row r="185" spans="2:7">
      <c r="B185" s="384" t="s">
        <v>2719</v>
      </c>
      <c r="C185" s="387" t="s">
        <v>2659</v>
      </c>
      <c r="D185" s="395"/>
      <c r="E185" s="386" t="s">
        <v>1666</v>
      </c>
      <c r="F185" s="379"/>
      <c r="G185" s="379"/>
    </row>
    <row r="186" spans="2:7">
      <c r="B186" s="384" t="s">
        <v>2719</v>
      </c>
      <c r="C186" s="387" t="s">
        <v>2659</v>
      </c>
      <c r="D186" s="395"/>
      <c r="E186" s="386" t="s">
        <v>1666</v>
      </c>
      <c r="F186" s="379"/>
      <c r="G186" s="379"/>
    </row>
    <row r="187" spans="2:7">
      <c r="B187" s="384" t="s">
        <v>2719</v>
      </c>
      <c r="C187" s="387" t="s">
        <v>2659</v>
      </c>
      <c r="D187" s="395"/>
      <c r="E187" s="386" t="s">
        <v>1666</v>
      </c>
      <c r="F187" s="379"/>
      <c r="G187" s="379"/>
    </row>
    <row r="188" spans="2:7">
      <c r="B188" s="384" t="s">
        <v>2719</v>
      </c>
      <c r="C188" s="387" t="s">
        <v>2659</v>
      </c>
      <c r="D188" s="395"/>
      <c r="E188" s="386" t="s">
        <v>1666</v>
      </c>
      <c r="F188" s="379"/>
      <c r="G188" s="379"/>
    </row>
    <row r="189" spans="2:7">
      <c r="B189" s="384" t="s">
        <v>2719</v>
      </c>
      <c r="C189" s="387" t="s">
        <v>2659</v>
      </c>
      <c r="D189" s="395"/>
      <c r="E189" s="386" t="s">
        <v>1666</v>
      </c>
      <c r="F189" s="379"/>
      <c r="G189" s="379"/>
    </row>
    <row r="190" spans="2:7">
      <c r="B190" s="384" t="s">
        <v>2719</v>
      </c>
      <c r="C190" s="387" t="s">
        <v>2659</v>
      </c>
      <c r="D190" s="395"/>
      <c r="E190" s="386" t="s">
        <v>1666</v>
      </c>
      <c r="F190" s="379"/>
      <c r="G190" s="379"/>
    </row>
    <row r="191" spans="2:7">
      <c r="B191" s="384" t="s">
        <v>2719</v>
      </c>
      <c r="C191" s="387" t="s">
        <v>2659</v>
      </c>
      <c r="D191" s="395"/>
      <c r="E191" s="386" t="s">
        <v>1666</v>
      </c>
      <c r="F191" s="379"/>
      <c r="G191" s="379"/>
    </row>
    <row r="192" spans="2:7">
      <c r="B192" s="384" t="s">
        <v>2719</v>
      </c>
      <c r="C192" s="387" t="s">
        <v>2659</v>
      </c>
      <c r="D192" s="395"/>
      <c r="E192" s="386" t="s">
        <v>1666</v>
      </c>
      <c r="F192" s="379"/>
      <c r="G192" s="379"/>
    </row>
    <row r="193" spans="2:7">
      <c r="B193" s="384" t="s">
        <v>2719</v>
      </c>
      <c r="C193" s="387" t="s">
        <v>2659</v>
      </c>
      <c r="D193" s="395"/>
      <c r="E193" s="386" t="s">
        <v>1666</v>
      </c>
      <c r="F193" s="379"/>
      <c r="G193" s="379"/>
    </row>
    <row r="194" spans="2:7">
      <c r="B194" s="384" t="s">
        <v>2719</v>
      </c>
      <c r="C194" s="387" t="s">
        <v>2659</v>
      </c>
      <c r="D194" s="395"/>
      <c r="E194" s="386" t="s">
        <v>1666</v>
      </c>
      <c r="F194" s="379"/>
      <c r="G194" s="379"/>
    </row>
    <row r="195" spans="2:7">
      <c r="B195" s="384" t="s">
        <v>2719</v>
      </c>
      <c r="C195" s="387" t="s">
        <v>2659</v>
      </c>
      <c r="D195" s="395"/>
      <c r="E195" s="386" t="s">
        <v>1666</v>
      </c>
      <c r="F195" s="379"/>
      <c r="G195" s="379"/>
    </row>
    <row r="196" spans="2:7">
      <c r="B196" s="384" t="s">
        <v>2719</v>
      </c>
      <c r="C196" s="387" t="s">
        <v>2659</v>
      </c>
      <c r="D196" s="395"/>
      <c r="E196" s="386" t="s">
        <v>1666</v>
      </c>
      <c r="F196" s="379"/>
      <c r="G196" s="379"/>
    </row>
    <row r="197" spans="2:7">
      <c r="B197" s="384" t="s">
        <v>2719</v>
      </c>
      <c r="C197" s="387" t="s">
        <v>2659</v>
      </c>
      <c r="D197" s="395"/>
      <c r="E197" s="386" t="s">
        <v>1666</v>
      </c>
      <c r="F197" s="379"/>
      <c r="G197" s="379"/>
    </row>
    <row r="198" spans="2:7">
      <c r="B198" s="384" t="s">
        <v>2719</v>
      </c>
      <c r="C198" s="387" t="s">
        <v>2659</v>
      </c>
      <c r="D198" s="395"/>
      <c r="E198" s="386" t="s">
        <v>1666</v>
      </c>
      <c r="F198" s="379"/>
      <c r="G198" s="379"/>
    </row>
    <row r="199" spans="2:7">
      <c r="B199" s="384" t="s">
        <v>2719</v>
      </c>
      <c r="C199" s="387" t="s">
        <v>2659</v>
      </c>
      <c r="D199" s="395"/>
      <c r="E199" s="386" t="s">
        <v>1666</v>
      </c>
      <c r="F199" s="379"/>
      <c r="G199" s="379"/>
    </row>
    <row r="200" spans="2:7">
      <c r="B200" s="384" t="s">
        <v>2719</v>
      </c>
      <c r="C200" s="387" t="s">
        <v>2659</v>
      </c>
      <c r="D200" s="395"/>
      <c r="E200" s="386" t="s">
        <v>1666</v>
      </c>
      <c r="F200" s="379"/>
      <c r="G200" s="379"/>
    </row>
    <row r="201" spans="2:7">
      <c r="B201" s="384" t="s">
        <v>2719</v>
      </c>
      <c r="C201" s="387" t="s">
        <v>2659</v>
      </c>
      <c r="D201" s="395"/>
      <c r="E201" s="386" t="s">
        <v>1666</v>
      </c>
      <c r="F201" s="379"/>
      <c r="G201" s="379"/>
    </row>
    <row r="202" spans="2:7">
      <c r="B202" s="384" t="s">
        <v>2719</v>
      </c>
      <c r="C202" s="387" t="s">
        <v>2659</v>
      </c>
      <c r="D202" s="395"/>
      <c r="E202" s="386" t="s">
        <v>1666</v>
      </c>
      <c r="F202" s="379"/>
      <c r="G202" s="379"/>
    </row>
    <row r="203" spans="2:7">
      <c r="B203" s="384" t="s">
        <v>2719</v>
      </c>
      <c r="C203" s="387" t="s">
        <v>2659</v>
      </c>
      <c r="D203" s="395"/>
      <c r="E203" s="386" t="s">
        <v>1666</v>
      </c>
      <c r="F203" s="379"/>
      <c r="G203" s="379"/>
    </row>
    <row r="204" spans="2:7">
      <c r="B204" s="384" t="s">
        <v>2719</v>
      </c>
      <c r="C204" s="387" t="s">
        <v>2659</v>
      </c>
      <c r="D204" s="395"/>
      <c r="E204" s="386" t="s">
        <v>1666</v>
      </c>
      <c r="F204" s="379"/>
      <c r="G204" s="379"/>
    </row>
    <row r="205" spans="2:7">
      <c r="B205" s="384" t="s">
        <v>2719</v>
      </c>
      <c r="C205" s="387" t="s">
        <v>2659</v>
      </c>
      <c r="D205" s="395"/>
      <c r="E205" s="386" t="s">
        <v>1666</v>
      </c>
      <c r="F205" s="379"/>
      <c r="G205" s="379"/>
    </row>
    <row r="206" spans="2:7">
      <c r="B206" s="384" t="s">
        <v>2719</v>
      </c>
      <c r="C206" s="387" t="s">
        <v>2659</v>
      </c>
      <c r="D206" s="395"/>
      <c r="E206" s="386" t="s">
        <v>1666</v>
      </c>
      <c r="F206" s="379"/>
      <c r="G206" s="379"/>
    </row>
    <row r="207" spans="2:7">
      <c r="B207" s="384" t="s">
        <v>2719</v>
      </c>
      <c r="C207" s="387" t="s">
        <v>2659</v>
      </c>
      <c r="D207" s="395"/>
      <c r="E207" s="386" t="s">
        <v>1666</v>
      </c>
      <c r="F207" s="379"/>
      <c r="G207" s="379"/>
    </row>
    <row r="208" spans="2:7">
      <c r="B208" s="384" t="s">
        <v>2719</v>
      </c>
      <c r="C208" s="387" t="s">
        <v>2659</v>
      </c>
      <c r="D208" s="395"/>
      <c r="E208" s="386" t="s">
        <v>1666</v>
      </c>
      <c r="F208" s="379"/>
      <c r="G208" s="379"/>
    </row>
    <row r="209" spans="2:7">
      <c r="B209" s="384" t="s">
        <v>2719</v>
      </c>
      <c r="C209" s="387" t="s">
        <v>2659</v>
      </c>
      <c r="D209" s="395"/>
      <c r="E209" s="386" t="s">
        <v>1666</v>
      </c>
      <c r="F209" s="379"/>
      <c r="G209" s="379"/>
    </row>
    <row r="210" spans="2:7">
      <c r="B210" s="384" t="s">
        <v>2719</v>
      </c>
      <c r="C210" s="387" t="s">
        <v>2659</v>
      </c>
      <c r="D210" s="395"/>
      <c r="E210" s="386" t="s">
        <v>1666</v>
      </c>
      <c r="F210" s="379"/>
      <c r="G210" s="379"/>
    </row>
    <row r="211" spans="2:7">
      <c r="B211" s="384" t="s">
        <v>2719</v>
      </c>
      <c r="C211" s="387" t="s">
        <v>2659</v>
      </c>
      <c r="D211" s="395"/>
      <c r="E211" s="386" t="s">
        <v>1666</v>
      </c>
      <c r="F211" s="379"/>
      <c r="G211" s="379"/>
    </row>
    <row r="212" spans="2:7">
      <c r="B212" s="384" t="s">
        <v>2719</v>
      </c>
      <c r="C212" s="387" t="s">
        <v>2659</v>
      </c>
      <c r="D212" s="395"/>
      <c r="E212" s="386" t="s">
        <v>1666</v>
      </c>
      <c r="F212" s="379"/>
      <c r="G212" s="379"/>
    </row>
    <row r="213" spans="2:7">
      <c r="B213" s="384" t="s">
        <v>2719</v>
      </c>
      <c r="C213" s="387" t="s">
        <v>2659</v>
      </c>
      <c r="D213" s="395"/>
      <c r="E213" s="386" t="s">
        <v>1666</v>
      </c>
      <c r="F213" s="379"/>
      <c r="G213" s="379"/>
    </row>
    <row r="214" spans="2:7">
      <c r="B214" s="384" t="s">
        <v>2719</v>
      </c>
      <c r="C214" s="387" t="s">
        <v>2659</v>
      </c>
      <c r="D214" s="395"/>
      <c r="E214" s="386" t="s">
        <v>1666</v>
      </c>
      <c r="F214" s="379"/>
      <c r="G214" s="379"/>
    </row>
    <row r="215" spans="2:7">
      <c r="B215" s="384" t="s">
        <v>2719</v>
      </c>
      <c r="C215" s="387" t="s">
        <v>2659</v>
      </c>
      <c r="D215" s="395"/>
      <c r="E215" s="386" t="s">
        <v>1666</v>
      </c>
      <c r="F215" s="379"/>
      <c r="G215" s="379"/>
    </row>
    <row r="216" spans="2:7">
      <c r="B216" s="384" t="s">
        <v>2719</v>
      </c>
      <c r="C216" s="387" t="s">
        <v>2659</v>
      </c>
      <c r="D216" s="395"/>
      <c r="E216" s="386" t="s">
        <v>1666</v>
      </c>
      <c r="F216" s="379"/>
      <c r="G216" s="379"/>
    </row>
    <row r="217" spans="2:7">
      <c r="B217" s="384" t="s">
        <v>2719</v>
      </c>
      <c r="C217" s="387" t="s">
        <v>2659</v>
      </c>
      <c r="D217" s="395"/>
      <c r="E217" s="386" t="s">
        <v>1666</v>
      </c>
      <c r="F217" s="379"/>
      <c r="G217" s="379"/>
    </row>
    <row r="218" spans="2:7">
      <c r="B218" s="384" t="s">
        <v>2719</v>
      </c>
      <c r="C218" s="387" t="s">
        <v>2659</v>
      </c>
      <c r="D218" s="395"/>
      <c r="E218" s="386" t="s">
        <v>1666</v>
      </c>
      <c r="F218" s="379"/>
      <c r="G218" s="379"/>
    </row>
    <row r="219" spans="2:7">
      <c r="B219" s="384" t="s">
        <v>2719</v>
      </c>
      <c r="C219" s="387" t="s">
        <v>2659</v>
      </c>
      <c r="D219" s="395"/>
      <c r="E219" s="386" t="s">
        <v>1666</v>
      </c>
      <c r="F219" s="379"/>
      <c r="G219" s="379"/>
    </row>
    <row r="220" spans="2:7">
      <c r="B220" s="384" t="s">
        <v>2719</v>
      </c>
      <c r="C220" s="387" t="s">
        <v>2659</v>
      </c>
      <c r="D220" s="395"/>
      <c r="E220" s="386" t="s">
        <v>1666</v>
      </c>
      <c r="F220" s="379"/>
      <c r="G220" s="379"/>
    </row>
    <row r="221" spans="2:7">
      <c r="B221" s="384" t="s">
        <v>2719</v>
      </c>
      <c r="C221" s="387" t="s">
        <v>2659</v>
      </c>
      <c r="D221" s="395"/>
      <c r="E221" s="386" t="s">
        <v>1666</v>
      </c>
      <c r="F221" s="379"/>
      <c r="G221" s="379"/>
    </row>
    <row r="222" spans="2:7">
      <c r="B222" s="384" t="s">
        <v>2719</v>
      </c>
      <c r="C222" s="387" t="s">
        <v>2659</v>
      </c>
      <c r="D222" s="395"/>
      <c r="E222" s="386" t="s">
        <v>1666</v>
      </c>
      <c r="F222" s="379"/>
      <c r="G222" s="379"/>
    </row>
    <row r="223" spans="2:7">
      <c r="B223" s="384" t="s">
        <v>2719</v>
      </c>
      <c r="C223" s="387" t="s">
        <v>2659</v>
      </c>
      <c r="D223" s="395"/>
      <c r="E223" s="386" t="s">
        <v>1666</v>
      </c>
      <c r="F223" s="379"/>
      <c r="G223" s="379"/>
    </row>
    <row r="224" spans="2:7">
      <c r="B224" s="384" t="s">
        <v>2719</v>
      </c>
      <c r="C224" s="387" t="s">
        <v>2659</v>
      </c>
      <c r="D224" s="395"/>
      <c r="E224" s="386" t="s">
        <v>1666</v>
      </c>
      <c r="F224" s="379"/>
      <c r="G224" s="379"/>
    </row>
    <row r="225" spans="2:7">
      <c r="B225" s="384" t="s">
        <v>2719</v>
      </c>
      <c r="C225" s="387" t="s">
        <v>2659</v>
      </c>
      <c r="D225" s="395"/>
      <c r="E225" s="386" t="s">
        <v>1666</v>
      </c>
      <c r="F225" s="379"/>
      <c r="G225" s="379"/>
    </row>
    <row r="226" spans="2:7">
      <c r="B226" s="384" t="s">
        <v>2719</v>
      </c>
      <c r="C226" s="387" t="s">
        <v>2659</v>
      </c>
      <c r="D226" s="395"/>
      <c r="E226" s="386" t="s">
        <v>1666</v>
      </c>
      <c r="F226" s="379"/>
      <c r="G226" s="379"/>
    </row>
    <row r="227" spans="2:7">
      <c r="B227" s="384" t="s">
        <v>2719</v>
      </c>
      <c r="C227" s="387" t="s">
        <v>2659</v>
      </c>
      <c r="D227" s="395"/>
      <c r="E227" s="386" t="s">
        <v>1666</v>
      </c>
      <c r="F227" s="379"/>
      <c r="G227" s="379"/>
    </row>
    <row r="228" spans="2:7">
      <c r="B228" s="384" t="s">
        <v>2719</v>
      </c>
      <c r="C228" s="387" t="s">
        <v>2659</v>
      </c>
      <c r="D228" s="395"/>
      <c r="E228" s="386" t="s">
        <v>1666</v>
      </c>
      <c r="F228" s="379"/>
      <c r="G228" s="379"/>
    </row>
    <row r="229" spans="2:7">
      <c r="B229" s="384" t="s">
        <v>2719</v>
      </c>
      <c r="C229" s="387" t="s">
        <v>2659</v>
      </c>
      <c r="D229" s="395"/>
      <c r="E229" s="386" t="s">
        <v>1666</v>
      </c>
      <c r="F229" s="379"/>
      <c r="G229" s="379"/>
    </row>
    <row r="230" spans="2:7">
      <c r="B230" s="384" t="s">
        <v>2719</v>
      </c>
      <c r="C230" s="387" t="s">
        <v>2659</v>
      </c>
      <c r="D230" s="395"/>
      <c r="E230" s="386" t="s">
        <v>1666</v>
      </c>
      <c r="F230" s="379"/>
      <c r="G230" s="379"/>
    </row>
    <row r="231" spans="2:7">
      <c r="B231" s="384" t="s">
        <v>2719</v>
      </c>
      <c r="C231" s="387" t="s">
        <v>2659</v>
      </c>
      <c r="D231" s="395"/>
      <c r="E231" s="386" t="s">
        <v>1666</v>
      </c>
      <c r="F231" s="379"/>
      <c r="G231" s="379"/>
    </row>
    <row r="232" spans="2:7">
      <c r="B232" s="384" t="s">
        <v>2719</v>
      </c>
      <c r="C232" s="387" t="s">
        <v>2659</v>
      </c>
      <c r="D232" s="395"/>
      <c r="E232" s="386" t="s">
        <v>1666</v>
      </c>
      <c r="F232" s="379"/>
      <c r="G232" s="379"/>
    </row>
    <row r="233" spans="2:7">
      <c r="B233" s="384" t="s">
        <v>2719</v>
      </c>
      <c r="C233" s="387" t="s">
        <v>2659</v>
      </c>
      <c r="D233" s="395"/>
      <c r="E233" s="386" t="s">
        <v>1666</v>
      </c>
      <c r="F233" s="379"/>
      <c r="G233" s="379"/>
    </row>
    <row r="234" spans="2:7">
      <c r="B234" s="384" t="s">
        <v>2719</v>
      </c>
      <c r="C234" s="387" t="s">
        <v>2659</v>
      </c>
      <c r="D234" s="395"/>
      <c r="E234" s="386" t="s">
        <v>1666</v>
      </c>
      <c r="F234" s="379"/>
      <c r="G234" s="379"/>
    </row>
    <row r="235" spans="2:7">
      <c r="B235" s="384" t="s">
        <v>2719</v>
      </c>
      <c r="C235" s="387" t="s">
        <v>2659</v>
      </c>
      <c r="D235" s="395"/>
      <c r="E235" s="386" t="s">
        <v>1666</v>
      </c>
      <c r="F235" s="379"/>
      <c r="G235" s="379"/>
    </row>
    <row r="236" spans="2:7">
      <c r="B236" s="384" t="s">
        <v>2719</v>
      </c>
      <c r="C236" s="387" t="s">
        <v>2659</v>
      </c>
      <c r="D236" s="395"/>
      <c r="E236" s="386" t="s">
        <v>1666</v>
      </c>
      <c r="F236" s="379"/>
      <c r="G236" s="379"/>
    </row>
    <row r="237" spans="2:7">
      <c r="B237" s="384" t="s">
        <v>2719</v>
      </c>
      <c r="C237" s="387" t="s">
        <v>2659</v>
      </c>
      <c r="D237" s="395"/>
      <c r="E237" s="386" t="s">
        <v>1666</v>
      </c>
      <c r="F237" s="379"/>
      <c r="G237" s="379"/>
    </row>
    <row r="238" spans="2:7">
      <c r="B238" s="384" t="s">
        <v>2719</v>
      </c>
      <c r="C238" s="387" t="s">
        <v>2659</v>
      </c>
      <c r="D238" s="395"/>
      <c r="E238" s="386" t="s">
        <v>1666</v>
      </c>
      <c r="F238" s="379"/>
      <c r="G238" s="379"/>
    </row>
    <row r="239" spans="2:7">
      <c r="B239" s="384" t="s">
        <v>2719</v>
      </c>
      <c r="C239" s="387" t="s">
        <v>2659</v>
      </c>
      <c r="D239" s="395"/>
      <c r="E239" s="386" t="s">
        <v>1666</v>
      </c>
      <c r="F239" s="379"/>
      <c r="G239" s="379"/>
    </row>
    <row r="240" spans="2:7">
      <c r="B240" s="384" t="s">
        <v>2719</v>
      </c>
      <c r="C240" s="387" t="s">
        <v>2659</v>
      </c>
      <c r="D240" s="395"/>
      <c r="E240" s="386" t="s">
        <v>1666</v>
      </c>
      <c r="F240" s="379"/>
      <c r="G240" s="379"/>
    </row>
    <row r="241" spans="2:7">
      <c r="B241" s="384" t="s">
        <v>2719</v>
      </c>
      <c r="C241" s="387" t="s">
        <v>2659</v>
      </c>
      <c r="D241" s="395"/>
      <c r="E241" s="386" t="s">
        <v>1666</v>
      </c>
      <c r="F241" s="379"/>
      <c r="G241" s="379"/>
    </row>
    <row r="242" spans="2:7">
      <c r="B242" s="384" t="s">
        <v>2719</v>
      </c>
      <c r="C242" s="387" t="s">
        <v>2659</v>
      </c>
      <c r="D242" s="395"/>
      <c r="E242" s="386" t="s">
        <v>1666</v>
      </c>
      <c r="F242" s="379"/>
      <c r="G242" s="379"/>
    </row>
    <row r="243" spans="2:7">
      <c r="B243" s="384" t="s">
        <v>2719</v>
      </c>
      <c r="C243" s="387" t="s">
        <v>2659</v>
      </c>
      <c r="D243" s="395"/>
      <c r="E243" s="386" t="s">
        <v>1666</v>
      </c>
      <c r="F243" s="379"/>
      <c r="G243" s="379"/>
    </row>
    <row r="244" spans="2:7">
      <c r="B244" s="384" t="s">
        <v>2719</v>
      </c>
      <c r="C244" s="387" t="s">
        <v>2659</v>
      </c>
      <c r="D244" s="395"/>
      <c r="E244" s="386" t="s">
        <v>1666</v>
      </c>
      <c r="F244" s="379"/>
      <c r="G244" s="379"/>
    </row>
    <row r="245" spans="2:7">
      <c r="B245" s="384" t="s">
        <v>2719</v>
      </c>
      <c r="C245" s="387" t="s">
        <v>2659</v>
      </c>
      <c r="D245" s="395"/>
      <c r="E245" s="386" t="s">
        <v>1666</v>
      </c>
      <c r="F245" s="379"/>
      <c r="G245" s="379"/>
    </row>
    <row r="246" spans="2:7">
      <c r="B246" s="384" t="s">
        <v>2719</v>
      </c>
      <c r="C246" s="387" t="s">
        <v>2659</v>
      </c>
      <c r="D246" s="395"/>
      <c r="E246" s="386" t="s">
        <v>1666</v>
      </c>
      <c r="F246" s="379"/>
      <c r="G246" s="379"/>
    </row>
    <row r="247" spans="2:7">
      <c r="B247" s="384" t="s">
        <v>2719</v>
      </c>
      <c r="C247" s="387" t="s">
        <v>2659</v>
      </c>
      <c r="D247" s="395"/>
      <c r="E247" s="386" t="s">
        <v>1666</v>
      </c>
      <c r="F247" s="379"/>
      <c r="G247" s="379"/>
    </row>
    <row r="248" spans="2:7">
      <c r="B248" s="384" t="s">
        <v>2719</v>
      </c>
      <c r="C248" s="387" t="s">
        <v>2659</v>
      </c>
      <c r="D248" s="395"/>
      <c r="E248" s="386" t="s">
        <v>1666</v>
      </c>
      <c r="F248" s="379"/>
      <c r="G248" s="379"/>
    </row>
    <row r="249" spans="2:7">
      <c r="B249" s="384" t="s">
        <v>2719</v>
      </c>
      <c r="C249" s="387" t="s">
        <v>2659</v>
      </c>
      <c r="D249" s="395"/>
      <c r="E249" s="386" t="s">
        <v>1666</v>
      </c>
      <c r="F249" s="379"/>
      <c r="G249" s="379"/>
    </row>
    <row r="250" spans="2:7">
      <c r="B250" s="384" t="s">
        <v>2719</v>
      </c>
      <c r="C250" s="387" t="s">
        <v>2659</v>
      </c>
      <c r="D250" s="395"/>
      <c r="E250" s="386" t="s">
        <v>1666</v>
      </c>
      <c r="F250" s="379"/>
      <c r="G250" s="379"/>
    </row>
    <row r="251" spans="2:7">
      <c r="B251" s="384" t="s">
        <v>2719</v>
      </c>
      <c r="C251" s="387" t="s">
        <v>2659</v>
      </c>
      <c r="D251" s="395"/>
      <c r="E251" s="386" t="s">
        <v>1666</v>
      </c>
      <c r="F251" s="379"/>
      <c r="G251" s="379"/>
    </row>
    <row r="252" spans="2:7">
      <c r="B252" s="384" t="s">
        <v>2719</v>
      </c>
      <c r="C252" s="387" t="s">
        <v>2659</v>
      </c>
      <c r="D252" s="395"/>
      <c r="E252" s="386" t="s">
        <v>1666</v>
      </c>
      <c r="F252" s="379"/>
      <c r="G252" s="379"/>
    </row>
    <row r="253" spans="2:7">
      <c r="B253" s="384" t="s">
        <v>2719</v>
      </c>
      <c r="C253" s="387" t="s">
        <v>2659</v>
      </c>
      <c r="D253" s="395"/>
      <c r="E253" s="386" t="s">
        <v>1666</v>
      </c>
      <c r="F253" s="379"/>
      <c r="G253" s="379"/>
    </row>
    <row r="254" spans="2:7">
      <c r="B254" s="384" t="s">
        <v>2719</v>
      </c>
      <c r="C254" s="387" t="s">
        <v>2659</v>
      </c>
      <c r="D254" s="395"/>
      <c r="E254" s="386" t="s">
        <v>1666</v>
      </c>
      <c r="F254" s="379"/>
      <c r="G254" s="379"/>
    </row>
    <row r="255" spans="2:7">
      <c r="B255" s="384" t="s">
        <v>2719</v>
      </c>
      <c r="C255" s="387" t="s">
        <v>2659</v>
      </c>
      <c r="D255" s="395"/>
      <c r="E255" s="386" t="s">
        <v>1666</v>
      </c>
      <c r="F255" s="379"/>
      <c r="G255" s="379"/>
    </row>
    <row r="256" spans="2:7">
      <c r="B256" s="384" t="s">
        <v>2719</v>
      </c>
      <c r="C256" s="387" t="s">
        <v>2659</v>
      </c>
      <c r="D256" s="395"/>
      <c r="E256" s="386" t="s">
        <v>1666</v>
      </c>
      <c r="F256" s="379"/>
      <c r="G256" s="379"/>
    </row>
    <row r="257" spans="2:7">
      <c r="B257" s="384" t="s">
        <v>2719</v>
      </c>
      <c r="C257" s="387" t="s">
        <v>2659</v>
      </c>
      <c r="D257" s="395"/>
      <c r="E257" s="386" t="s">
        <v>1666</v>
      </c>
      <c r="F257" s="379"/>
      <c r="G257" s="379"/>
    </row>
    <row r="258" spans="2:7">
      <c r="B258" s="384" t="s">
        <v>2719</v>
      </c>
      <c r="C258" s="387" t="s">
        <v>2659</v>
      </c>
      <c r="D258" s="395"/>
      <c r="E258" s="386" t="s">
        <v>1666</v>
      </c>
      <c r="F258" s="379"/>
      <c r="G258" s="379"/>
    </row>
    <row r="259" spans="2:7">
      <c r="B259" s="384" t="s">
        <v>2719</v>
      </c>
      <c r="C259" s="387" t="s">
        <v>2659</v>
      </c>
      <c r="D259" s="395"/>
      <c r="E259" s="386" t="s">
        <v>1666</v>
      </c>
      <c r="F259" s="379"/>
      <c r="G259" s="379"/>
    </row>
    <row r="260" spans="2:7">
      <c r="B260" s="384" t="s">
        <v>2719</v>
      </c>
      <c r="C260" s="387" t="s">
        <v>2659</v>
      </c>
      <c r="D260" s="395"/>
      <c r="E260" s="386" t="s">
        <v>1666</v>
      </c>
      <c r="F260" s="379"/>
      <c r="G260" s="379"/>
    </row>
    <row r="261" spans="2:7">
      <c r="B261" s="384" t="s">
        <v>2719</v>
      </c>
      <c r="C261" s="387" t="s">
        <v>2659</v>
      </c>
      <c r="D261" s="395"/>
      <c r="E261" s="386" t="s">
        <v>1666</v>
      </c>
      <c r="F261" s="379"/>
      <c r="G261" s="379"/>
    </row>
    <row r="262" spans="2:7">
      <c r="B262" s="384" t="s">
        <v>2719</v>
      </c>
      <c r="C262" s="387" t="s">
        <v>2659</v>
      </c>
      <c r="D262" s="395"/>
      <c r="E262" s="386" t="s">
        <v>1666</v>
      </c>
      <c r="F262" s="379"/>
      <c r="G262" s="379"/>
    </row>
    <row r="263" spans="2:7">
      <c r="B263" s="384" t="s">
        <v>2719</v>
      </c>
      <c r="C263" s="387" t="s">
        <v>2659</v>
      </c>
      <c r="D263" s="395"/>
      <c r="E263" s="386" t="s">
        <v>1666</v>
      </c>
      <c r="F263" s="379"/>
      <c r="G263" s="379"/>
    </row>
    <row r="264" spans="2:7">
      <c r="B264" s="384" t="s">
        <v>2719</v>
      </c>
      <c r="C264" s="387" t="s">
        <v>2659</v>
      </c>
      <c r="D264" s="395"/>
      <c r="E264" s="386" t="s">
        <v>1666</v>
      </c>
      <c r="F264" s="379"/>
      <c r="G264" s="379"/>
    </row>
    <row r="265" spans="2:7">
      <c r="B265" s="384" t="s">
        <v>2719</v>
      </c>
      <c r="C265" s="387" t="s">
        <v>2659</v>
      </c>
      <c r="D265" s="395"/>
      <c r="E265" s="386" t="s">
        <v>1666</v>
      </c>
      <c r="F265" s="379"/>
      <c r="G265" s="379"/>
    </row>
    <row r="266" spans="2:7">
      <c r="B266" s="384" t="s">
        <v>2719</v>
      </c>
      <c r="C266" s="387" t="s">
        <v>2659</v>
      </c>
      <c r="D266" s="395"/>
      <c r="E266" s="386" t="s">
        <v>1666</v>
      </c>
      <c r="F266" s="379"/>
      <c r="G266" s="379"/>
    </row>
    <row r="267" spans="2:7">
      <c r="B267" s="384" t="s">
        <v>2719</v>
      </c>
      <c r="C267" s="387" t="s">
        <v>2659</v>
      </c>
      <c r="D267" s="395"/>
      <c r="E267" s="386" t="s">
        <v>1666</v>
      </c>
      <c r="F267" s="379"/>
      <c r="G267" s="379"/>
    </row>
    <row r="268" spans="2:7">
      <c r="B268" s="384" t="s">
        <v>2719</v>
      </c>
      <c r="C268" s="387" t="s">
        <v>2659</v>
      </c>
      <c r="D268" s="395"/>
      <c r="E268" s="386" t="s">
        <v>1666</v>
      </c>
      <c r="F268" s="379"/>
      <c r="G268" s="379"/>
    </row>
    <row r="269" spans="2:7">
      <c r="B269" s="384" t="s">
        <v>2719</v>
      </c>
      <c r="C269" s="387" t="s">
        <v>2659</v>
      </c>
      <c r="D269" s="395"/>
      <c r="E269" s="386" t="s">
        <v>1666</v>
      </c>
      <c r="F269" s="379"/>
      <c r="G269" s="379"/>
    </row>
    <row r="270" spans="2:7">
      <c r="B270" s="384" t="s">
        <v>2719</v>
      </c>
      <c r="C270" s="387" t="s">
        <v>2659</v>
      </c>
      <c r="D270" s="395"/>
      <c r="E270" s="386" t="s">
        <v>1666</v>
      </c>
      <c r="F270" s="379"/>
      <c r="G270" s="379"/>
    </row>
    <row r="271" spans="2:7">
      <c r="B271" s="384" t="s">
        <v>2719</v>
      </c>
      <c r="C271" s="387" t="s">
        <v>2659</v>
      </c>
      <c r="D271" s="395"/>
      <c r="E271" s="386" t="s">
        <v>1666</v>
      </c>
      <c r="F271" s="379"/>
      <c r="G271" s="379"/>
    </row>
    <row r="272" spans="2:7">
      <c r="B272" s="384" t="s">
        <v>2719</v>
      </c>
      <c r="C272" s="387" t="s">
        <v>2659</v>
      </c>
      <c r="D272" s="395"/>
      <c r="E272" s="386" t="s">
        <v>1666</v>
      </c>
      <c r="F272" s="379"/>
      <c r="G272" s="379"/>
    </row>
    <row r="273" spans="2:7">
      <c r="B273" s="384" t="s">
        <v>2719</v>
      </c>
      <c r="C273" s="387" t="s">
        <v>2659</v>
      </c>
      <c r="D273" s="395"/>
      <c r="E273" s="386" t="s">
        <v>1666</v>
      </c>
      <c r="F273" s="379"/>
      <c r="G273" s="379"/>
    </row>
    <row r="274" spans="2:7">
      <c r="B274" s="384" t="s">
        <v>2719</v>
      </c>
      <c r="C274" s="387" t="s">
        <v>2659</v>
      </c>
      <c r="D274" s="395"/>
      <c r="E274" s="386" t="s">
        <v>1666</v>
      </c>
      <c r="F274" s="379"/>
      <c r="G274" s="379"/>
    </row>
    <row r="275" spans="2:7">
      <c r="B275" s="384" t="s">
        <v>2719</v>
      </c>
      <c r="C275" s="387" t="s">
        <v>2659</v>
      </c>
      <c r="D275" s="395"/>
      <c r="E275" s="386" t="s">
        <v>1666</v>
      </c>
      <c r="F275" s="379"/>
      <c r="G275" s="379"/>
    </row>
    <row r="276" spans="2:7">
      <c r="B276" s="384" t="s">
        <v>2719</v>
      </c>
      <c r="C276" s="387" t="s">
        <v>2659</v>
      </c>
      <c r="D276" s="395"/>
      <c r="E276" s="386" t="s">
        <v>1666</v>
      </c>
      <c r="F276" s="379"/>
      <c r="G276" s="379"/>
    </row>
    <row r="277" spans="2:7">
      <c r="B277" s="384" t="s">
        <v>2719</v>
      </c>
      <c r="C277" s="387" t="s">
        <v>2659</v>
      </c>
      <c r="D277" s="395"/>
      <c r="E277" s="386" t="s">
        <v>1666</v>
      </c>
      <c r="F277" s="379"/>
      <c r="G277" s="379"/>
    </row>
    <row r="278" spans="2:7">
      <c r="B278" s="384" t="s">
        <v>2719</v>
      </c>
      <c r="C278" s="387" t="s">
        <v>2659</v>
      </c>
      <c r="D278" s="395"/>
      <c r="E278" s="386" t="s">
        <v>1666</v>
      </c>
      <c r="F278" s="379"/>
      <c r="G278" s="379"/>
    </row>
    <row r="279" spans="2:7">
      <c r="B279" s="384" t="s">
        <v>2719</v>
      </c>
      <c r="C279" s="387" t="s">
        <v>2659</v>
      </c>
      <c r="D279" s="395"/>
      <c r="E279" s="386" t="s">
        <v>1666</v>
      </c>
      <c r="F279" s="379"/>
      <c r="G279" s="379"/>
    </row>
    <row r="280" spans="2:7">
      <c r="B280" s="384" t="s">
        <v>2719</v>
      </c>
      <c r="C280" s="387" t="s">
        <v>2659</v>
      </c>
      <c r="D280" s="395"/>
      <c r="E280" s="386" t="s">
        <v>1666</v>
      </c>
      <c r="F280" s="379"/>
      <c r="G280" s="379"/>
    </row>
    <row r="281" spans="2:7">
      <c r="B281" s="384" t="s">
        <v>2719</v>
      </c>
      <c r="C281" s="387" t="s">
        <v>2659</v>
      </c>
      <c r="D281" s="395"/>
      <c r="E281" s="386" t="s">
        <v>1666</v>
      </c>
      <c r="F281" s="379"/>
      <c r="G281" s="379"/>
    </row>
    <row r="282" spans="2:7">
      <c r="B282" s="384" t="s">
        <v>2719</v>
      </c>
      <c r="C282" s="387" t="s">
        <v>2659</v>
      </c>
      <c r="D282" s="395"/>
      <c r="E282" s="386" t="s">
        <v>1666</v>
      </c>
      <c r="F282" s="379"/>
      <c r="G282" s="379"/>
    </row>
    <row r="283" spans="2:7">
      <c r="B283" s="384" t="s">
        <v>2719</v>
      </c>
      <c r="C283" s="387" t="s">
        <v>2659</v>
      </c>
      <c r="D283" s="395"/>
      <c r="E283" s="386" t="s">
        <v>1666</v>
      </c>
      <c r="F283" s="379"/>
      <c r="G283" s="379"/>
    </row>
    <row r="284" spans="2:7">
      <c r="B284" s="384" t="s">
        <v>2719</v>
      </c>
      <c r="C284" s="387" t="s">
        <v>2659</v>
      </c>
      <c r="D284" s="395"/>
      <c r="E284" s="386" t="s">
        <v>1666</v>
      </c>
      <c r="F284" s="379"/>
      <c r="G284" s="379"/>
    </row>
    <row r="285" spans="2:7">
      <c r="B285" s="384" t="s">
        <v>2719</v>
      </c>
      <c r="C285" s="387" t="s">
        <v>2659</v>
      </c>
      <c r="D285" s="395"/>
      <c r="E285" s="386" t="s">
        <v>1666</v>
      </c>
      <c r="F285" s="379"/>
      <c r="G285" s="379"/>
    </row>
    <row r="286" spans="2:7">
      <c r="B286" s="384" t="s">
        <v>2719</v>
      </c>
      <c r="C286" s="387" t="s">
        <v>2659</v>
      </c>
      <c r="D286" s="395"/>
      <c r="E286" s="386" t="s">
        <v>1666</v>
      </c>
      <c r="F286" s="379"/>
      <c r="G286" s="379"/>
    </row>
    <row r="287" spans="2:7">
      <c r="B287" s="384" t="s">
        <v>2719</v>
      </c>
      <c r="C287" s="387" t="s">
        <v>2659</v>
      </c>
      <c r="D287" s="395"/>
      <c r="E287" s="386" t="s">
        <v>1666</v>
      </c>
      <c r="F287" s="379"/>
      <c r="G287" s="379"/>
    </row>
    <row r="288" spans="2:7">
      <c r="B288" s="384" t="s">
        <v>2719</v>
      </c>
      <c r="C288" s="387" t="s">
        <v>2659</v>
      </c>
      <c r="D288" s="395"/>
      <c r="E288" s="386" t="s">
        <v>1666</v>
      </c>
      <c r="F288" s="379"/>
      <c r="G288" s="379"/>
    </row>
    <row r="289" spans="2:7">
      <c r="B289" s="384" t="s">
        <v>2719</v>
      </c>
      <c r="C289" s="387" t="s">
        <v>2659</v>
      </c>
      <c r="D289" s="395"/>
      <c r="E289" s="386" t="s">
        <v>1666</v>
      </c>
      <c r="F289" s="379"/>
      <c r="G289" s="379"/>
    </row>
    <row r="290" spans="2:7">
      <c r="B290" s="384" t="s">
        <v>2719</v>
      </c>
      <c r="C290" s="387" t="s">
        <v>2659</v>
      </c>
      <c r="D290" s="395"/>
      <c r="E290" s="386" t="s">
        <v>1666</v>
      </c>
      <c r="F290" s="379"/>
      <c r="G290" s="379"/>
    </row>
    <row r="291" spans="2:7">
      <c r="B291" s="384" t="s">
        <v>2719</v>
      </c>
      <c r="C291" s="387" t="s">
        <v>2659</v>
      </c>
      <c r="D291" s="395"/>
      <c r="E291" s="386" t="s">
        <v>1666</v>
      </c>
      <c r="F291" s="379"/>
      <c r="G291" s="379"/>
    </row>
    <row r="292" spans="2:7">
      <c r="B292" s="384" t="s">
        <v>2719</v>
      </c>
      <c r="C292" s="387" t="s">
        <v>2659</v>
      </c>
      <c r="D292" s="395"/>
      <c r="E292" s="386" t="s">
        <v>1666</v>
      </c>
      <c r="F292" s="379"/>
      <c r="G292" s="379"/>
    </row>
    <row r="293" spans="2:7">
      <c r="B293" s="384" t="s">
        <v>2719</v>
      </c>
      <c r="C293" s="387" t="s">
        <v>2659</v>
      </c>
      <c r="D293" s="395"/>
      <c r="E293" s="386" t="s">
        <v>1666</v>
      </c>
      <c r="F293" s="379"/>
      <c r="G293" s="379"/>
    </row>
    <row r="294" spans="2:7">
      <c r="B294" s="384" t="s">
        <v>2719</v>
      </c>
      <c r="C294" s="387" t="s">
        <v>2659</v>
      </c>
      <c r="D294" s="395"/>
      <c r="E294" s="386" t="s">
        <v>1666</v>
      </c>
      <c r="F294" s="379"/>
      <c r="G294" s="379"/>
    </row>
    <row r="295" spans="2:7">
      <c r="B295" s="384" t="s">
        <v>2719</v>
      </c>
      <c r="C295" s="387" t="s">
        <v>2659</v>
      </c>
      <c r="D295" s="395"/>
      <c r="E295" s="386" t="s">
        <v>1666</v>
      </c>
      <c r="F295" s="379"/>
      <c r="G295" s="379"/>
    </row>
    <row r="296" spans="2:7">
      <c r="B296" s="384" t="s">
        <v>2719</v>
      </c>
      <c r="C296" s="387" t="s">
        <v>2659</v>
      </c>
      <c r="D296" s="395"/>
      <c r="E296" s="386" t="s">
        <v>1666</v>
      </c>
      <c r="F296" s="379"/>
      <c r="G296" s="379"/>
    </row>
    <row r="297" spans="2:7">
      <c r="B297" s="384" t="s">
        <v>2719</v>
      </c>
      <c r="C297" s="387" t="s">
        <v>2659</v>
      </c>
      <c r="D297" s="395"/>
      <c r="E297" s="386" t="s">
        <v>1666</v>
      </c>
      <c r="F297" s="379"/>
      <c r="G297" s="379"/>
    </row>
    <row r="298" spans="2:7">
      <c r="B298" s="384" t="s">
        <v>2719</v>
      </c>
      <c r="C298" s="387" t="s">
        <v>2659</v>
      </c>
      <c r="D298" s="395"/>
      <c r="E298" s="386" t="s">
        <v>1666</v>
      </c>
      <c r="F298" s="379"/>
      <c r="G298" s="379"/>
    </row>
    <row r="299" spans="2:7">
      <c r="B299" s="384" t="s">
        <v>2719</v>
      </c>
      <c r="C299" s="387" t="s">
        <v>2659</v>
      </c>
      <c r="D299" s="395"/>
      <c r="E299" s="386" t="s">
        <v>1666</v>
      </c>
      <c r="F299" s="379"/>
      <c r="G299" s="379"/>
    </row>
    <row r="300" spans="2:7">
      <c r="B300" s="384" t="s">
        <v>2719</v>
      </c>
      <c r="C300" s="387" t="s">
        <v>2659</v>
      </c>
      <c r="D300" s="395"/>
      <c r="E300" s="386" t="s">
        <v>1666</v>
      </c>
      <c r="F300" s="379"/>
      <c r="G300" s="379"/>
    </row>
    <row r="301" spans="2:7">
      <c r="B301" s="384" t="s">
        <v>2719</v>
      </c>
      <c r="C301" s="387" t="s">
        <v>2659</v>
      </c>
      <c r="D301" s="395"/>
      <c r="E301" s="386" t="s">
        <v>1666</v>
      </c>
      <c r="F301" s="379"/>
      <c r="G301" s="379"/>
    </row>
    <row r="302" spans="2:7">
      <c r="B302" s="384" t="s">
        <v>2719</v>
      </c>
      <c r="C302" s="387" t="s">
        <v>2659</v>
      </c>
      <c r="D302" s="395"/>
      <c r="E302" s="386" t="s">
        <v>1666</v>
      </c>
      <c r="F302" s="379"/>
      <c r="G302" s="379"/>
    </row>
    <row r="303" spans="2:7">
      <c r="B303" s="384" t="s">
        <v>2720</v>
      </c>
      <c r="C303" s="387" t="s">
        <v>2721</v>
      </c>
      <c r="D303" s="395"/>
      <c r="E303" s="386" t="s">
        <v>1666</v>
      </c>
      <c r="F303" s="379"/>
      <c r="G303" s="379"/>
    </row>
    <row r="304" spans="2:7">
      <c r="B304" s="384" t="s">
        <v>2720</v>
      </c>
      <c r="C304" s="387" t="s">
        <v>2721</v>
      </c>
      <c r="D304" s="395"/>
      <c r="E304" s="386" t="s">
        <v>1666</v>
      </c>
      <c r="F304" s="379"/>
      <c r="G304" s="379"/>
    </row>
    <row r="305" spans="2:7">
      <c r="B305" s="384" t="s">
        <v>2720</v>
      </c>
      <c r="C305" s="387" t="s">
        <v>2721</v>
      </c>
      <c r="D305" s="395"/>
      <c r="E305" s="386" t="s">
        <v>1666</v>
      </c>
      <c r="F305" s="379"/>
      <c r="G305" s="379"/>
    </row>
    <row r="306" spans="2:7">
      <c r="B306" s="384" t="s">
        <v>2720</v>
      </c>
      <c r="C306" s="387" t="s">
        <v>2721</v>
      </c>
      <c r="D306" s="395"/>
      <c r="E306" s="386" t="s">
        <v>1666</v>
      </c>
      <c r="F306" s="379"/>
      <c r="G306" s="379"/>
    </row>
    <row r="307" spans="2:7">
      <c r="B307" s="384" t="s">
        <v>2722</v>
      </c>
      <c r="C307" s="387" t="s">
        <v>2723</v>
      </c>
      <c r="D307" s="395"/>
      <c r="E307" s="386" t="s">
        <v>1666</v>
      </c>
      <c r="F307" s="379"/>
      <c r="G307" s="379"/>
    </row>
    <row r="308" spans="2:7">
      <c r="B308" s="384" t="s">
        <v>2722</v>
      </c>
      <c r="C308" s="387" t="s">
        <v>2723</v>
      </c>
      <c r="D308" s="395"/>
      <c r="E308" s="386" t="s">
        <v>1666</v>
      </c>
      <c r="F308" s="379"/>
      <c r="G308" s="379"/>
    </row>
    <row r="309" spans="2:7">
      <c r="B309" s="384" t="s">
        <v>2722</v>
      </c>
      <c r="C309" s="387" t="s">
        <v>2723</v>
      </c>
      <c r="D309" s="395"/>
      <c r="E309" s="386" t="s">
        <v>1666</v>
      </c>
      <c r="F309" s="379"/>
      <c r="G309" s="379"/>
    </row>
    <row r="310" spans="2:7">
      <c r="B310" s="384" t="s">
        <v>2724</v>
      </c>
      <c r="C310" s="387" t="s">
        <v>2725</v>
      </c>
      <c r="D310" s="395"/>
      <c r="E310" s="386" t="s">
        <v>1666</v>
      </c>
      <c r="F310" s="379"/>
      <c r="G310" s="379"/>
    </row>
    <row r="311" spans="2:7">
      <c r="B311" s="384" t="s">
        <v>2724</v>
      </c>
      <c r="C311" s="387" t="s">
        <v>2725</v>
      </c>
      <c r="D311" s="395"/>
      <c r="E311" s="386" t="s">
        <v>1666</v>
      </c>
      <c r="F311" s="379"/>
      <c r="G311" s="379"/>
    </row>
    <row r="312" spans="2:7">
      <c r="B312" s="384" t="s">
        <v>2724</v>
      </c>
      <c r="C312" s="387" t="s">
        <v>2725</v>
      </c>
      <c r="D312" s="395"/>
      <c r="E312" s="386" t="s">
        <v>1666</v>
      </c>
      <c r="F312" s="379"/>
      <c r="G312" s="379"/>
    </row>
    <row r="313" spans="2:7">
      <c r="B313" s="384" t="s">
        <v>2724</v>
      </c>
      <c r="C313" s="387" t="s">
        <v>2726</v>
      </c>
      <c r="D313" s="395"/>
      <c r="E313" s="386" t="s">
        <v>1666</v>
      </c>
      <c r="F313" s="379"/>
      <c r="G313" s="379"/>
    </row>
    <row r="314" spans="2:7">
      <c r="B314" s="384" t="s">
        <v>2724</v>
      </c>
      <c r="C314" s="387" t="s">
        <v>2726</v>
      </c>
      <c r="D314" s="395"/>
      <c r="E314" s="386" t="s">
        <v>1666</v>
      </c>
      <c r="F314" s="379"/>
      <c r="G314" s="379"/>
    </row>
    <row r="315" spans="2:7">
      <c r="B315" s="384" t="s">
        <v>2727</v>
      </c>
      <c r="C315" s="387" t="s">
        <v>2669</v>
      </c>
      <c r="D315" s="395"/>
      <c r="E315" s="386" t="s">
        <v>1666</v>
      </c>
      <c r="F315" s="379"/>
      <c r="G315" s="379"/>
    </row>
    <row r="316" spans="2:7">
      <c r="B316" s="384" t="s">
        <v>2727</v>
      </c>
      <c r="C316" s="387" t="s">
        <v>2669</v>
      </c>
      <c r="D316" s="395"/>
      <c r="E316" s="386" t="s">
        <v>1666</v>
      </c>
      <c r="F316" s="379"/>
      <c r="G316" s="379"/>
    </row>
    <row r="317" spans="2:7">
      <c r="B317" s="384" t="s">
        <v>2728</v>
      </c>
      <c r="C317" s="387" t="s">
        <v>2729</v>
      </c>
      <c r="D317" s="395"/>
      <c r="E317" s="386" t="s">
        <v>1666</v>
      </c>
      <c r="F317" s="379"/>
      <c r="G317" s="379"/>
    </row>
    <row r="318" spans="2:7">
      <c r="B318" s="384" t="s">
        <v>2728</v>
      </c>
      <c r="C318" s="387" t="s">
        <v>2729</v>
      </c>
      <c r="D318" s="395"/>
      <c r="E318" s="386" t="s">
        <v>1666</v>
      </c>
      <c r="F318" s="379"/>
      <c r="G318" s="379"/>
    </row>
    <row r="319" spans="2:7">
      <c r="B319" s="384" t="s">
        <v>2728</v>
      </c>
      <c r="C319" s="387" t="s">
        <v>2729</v>
      </c>
      <c r="D319" s="395"/>
      <c r="E319" s="386" t="s">
        <v>1666</v>
      </c>
      <c r="F319" s="379"/>
      <c r="G319" s="379"/>
    </row>
    <row r="320" spans="2:7">
      <c r="B320" s="384" t="s">
        <v>2728</v>
      </c>
      <c r="C320" s="387" t="s">
        <v>2729</v>
      </c>
      <c r="D320" s="395"/>
      <c r="E320" s="386" t="s">
        <v>1666</v>
      </c>
      <c r="F320" s="379"/>
      <c r="G320" s="379"/>
    </row>
    <row r="321" spans="2:7">
      <c r="B321" s="384" t="s">
        <v>2728</v>
      </c>
      <c r="C321" s="387" t="s">
        <v>2729</v>
      </c>
      <c r="D321" s="395"/>
      <c r="E321" s="386" t="s">
        <v>1666</v>
      </c>
      <c r="F321" s="379"/>
      <c r="G321" s="379"/>
    </row>
    <row r="322" spans="2:7">
      <c r="B322" s="384" t="s">
        <v>2730</v>
      </c>
      <c r="C322" s="387" t="s">
        <v>2629</v>
      </c>
      <c r="D322" s="395"/>
      <c r="E322" s="386" t="s">
        <v>1666</v>
      </c>
      <c r="F322" s="379"/>
      <c r="G322" s="379"/>
    </row>
    <row r="323" spans="2:7">
      <c r="B323" s="384" t="s">
        <v>2730</v>
      </c>
      <c r="C323" s="387" t="s">
        <v>2629</v>
      </c>
      <c r="D323" s="395"/>
      <c r="E323" s="386" t="s">
        <v>1666</v>
      </c>
      <c r="F323" s="379"/>
      <c r="G323" s="379"/>
    </row>
    <row r="324" spans="2:7">
      <c r="B324" s="384" t="s">
        <v>2731</v>
      </c>
      <c r="C324" s="387" t="s">
        <v>2732</v>
      </c>
      <c r="D324" s="395"/>
      <c r="E324" s="386" t="s">
        <v>1666</v>
      </c>
      <c r="F324" s="379"/>
      <c r="G324" s="379"/>
    </row>
    <row r="325" spans="2:7">
      <c r="B325" s="384" t="s">
        <v>2731</v>
      </c>
      <c r="C325" s="387" t="s">
        <v>2732</v>
      </c>
      <c r="D325" s="395"/>
      <c r="E325" s="386" t="s">
        <v>1666</v>
      </c>
      <c r="F325" s="379"/>
      <c r="G325" s="379"/>
    </row>
    <row r="326" spans="2:7">
      <c r="B326" s="384" t="s">
        <v>2731</v>
      </c>
      <c r="C326" s="387" t="s">
        <v>2732</v>
      </c>
      <c r="D326" s="395"/>
      <c r="E326" s="386" t="s">
        <v>1666</v>
      </c>
      <c r="F326" s="379"/>
      <c r="G326" s="379"/>
    </row>
    <row r="327" spans="2:7">
      <c r="B327" s="384" t="s">
        <v>2731</v>
      </c>
      <c r="C327" s="387" t="s">
        <v>2732</v>
      </c>
      <c r="D327" s="395"/>
      <c r="E327" s="386" t="s">
        <v>1666</v>
      </c>
      <c r="F327" s="379"/>
      <c r="G327" s="379"/>
    </row>
    <row r="328" spans="2:7">
      <c r="B328" s="384" t="s">
        <v>2731</v>
      </c>
      <c r="C328" s="387" t="s">
        <v>2732</v>
      </c>
      <c r="D328" s="395"/>
      <c r="E328" s="386" t="s">
        <v>1666</v>
      </c>
      <c r="F328" s="379"/>
      <c r="G328" s="379"/>
    </row>
    <row r="329" spans="2:7">
      <c r="B329" s="384" t="s">
        <v>2731</v>
      </c>
      <c r="C329" s="387" t="s">
        <v>2732</v>
      </c>
      <c r="D329" s="395"/>
      <c r="E329" s="386" t="s">
        <v>1666</v>
      </c>
      <c r="F329" s="379"/>
      <c r="G329" s="379"/>
    </row>
    <row r="330" spans="2:7">
      <c r="B330" s="384" t="s">
        <v>2731</v>
      </c>
      <c r="C330" s="387" t="s">
        <v>2732</v>
      </c>
      <c r="D330" s="395"/>
      <c r="E330" s="386" t="s">
        <v>1666</v>
      </c>
      <c r="F330" s="379"/>
      <c r="G330" s="379"/>
    </row>
    <row r="331" spans="2:7">
      <c r="B331" s="384" t="s">
        <v>2731</v>
      </c>
      <c r="C331" s="387" t="s">
        <v>2732</v>
      </c>
      <c r="D331" s="395"/>
      <c r="E331" s="386" t="s">
        <v>1666</v>
      </c>
      <c r="F331" s="379"/>
      <c r="G331" s="379"/>
    </row>
    <row r="332" spans="2:7">
      <c r="B332" s="384" t="s">
        <v>2731</v>
      </c>
      <c r="C332" s="387" t="s">
        <v>2732</v>
      </c>
      <c r="D332" s="395"/>
      <c r="E332" s="386" t="s">
        <v>1666</v>
      </c>
      <c r="F332" s="379"/>
      <c r="G332" s="379"/>
    </row>
    <row r="333" spans="2:7">
      <c r="B333" s="384" t="s">
        <v>2731</v>
      </c>
      <c r="C333" s="387" t="s">
        <v>2732</v>
      </c>
      <c r="D333" s="395"/>
      <c r="E333" s="386" t="s">
        <v>1666</v>
      </c>
      <c r="F333" s="379"/>
      <c r="G333" s="379"/>
    </row>
    <row r="334" spans="2:7">
      <c r="B334" s="384" t="s">
        <v>2731</v>
      </c>
      <c r="C334" s="387" t="s">
        <v>2732</v>
      </c>
      <c r="D334" s="395"/>
      <c r="E334" s="386" t="s">
        <v>1666</v>
      </c>
      <c r="F334" s="379"/>
      <c r="G334" s="379"/>
    </row>
    <row r="335" spans="2:7">
      <c r="B335" s="384" t="s">
        <v>2731</v>
      </c>
      <c r="C335" s="387" t="s">
        <v>2732</v>
      </c>
      <c r="D335" s="395"/>
      <c r="E335" s="386" t="s">
        <v>1666</v>
      </c>
      <c r="F335" s="379"/>
      <c r="G335" s="379"/>
    </row>
    <row r="336" spans="2:7">
      <c r="B336" s="384" t="s">
        <v>2731</v>
      </c>
      <c r="C336" s="387" t="s">
        <v>2732</v>
      </c>
      <c r="D336" s="395"/>
      <c r="E336" s="386" t="s">
        <v>1666</v>
      </c>
      <c r="F336" s="379"/>
      <c r="G336" s="379"/>
    </row>
    <row r="337" spans="2:7">
      <c r="B337" s="384" t="s">
        <v>2731</v>
      </c>
      <c r="C337" s="387" t="s">
        <v>2732</v>
      </c>
      <c r="D337" s="395"/>
      <c r="E337" s="386" t="s">
        <v>1666</v>
      </c>
      <c r="F337" s="379"/>
      <c r="G337" s="379"/>
    </row>
    <row r="338" spans="2:7">
      <c r="B338" s="384" t="s">
        <v>2731</v>
      </c>
      <c r="C338" s="387" t="s">
        <v>2732</v>
      </c>
      <c r="D338" s="395"/>
      <c r="E338" s="386" t="s">
        <v>1666</v>
      </c>
      <c r="F338" s="379"/>
      <c r="G338" s="379"/>
    </row>
    <row r="339" spans="2:7">
      <c r="B339" s="384" t="s">
        <v>2731</v>
      </c>
      <c r="C339" s="387" t="s">
        <v>2732</v>
      </c>
      <c r="D339" s="395"/>
      <c r="E339" s="386" t="s">
        <v>1666</v>
      </c>
      <c r="F339" s="379"/>
      <c r="G339" s="379"/>
    </row>
    <row r="340" spans="2:7">
      <c r="B340" s="384" t="s">
        <v>2731</v>
      </c>
      <c r="C340" s="387" t="s">
        <v>2732</v>
      </c>
      <c r="D340" s="395"/>
      <c r="E340" s="386" t="s">
        <v>1666</v>
      </c>
      <c r="F340" s="379"/>
      <c r="G340" s="379"/>
    </row>
    <row r="341" spans="2:7">
      <c r="B341" s="384" t="s">
        <v>2731</v>
      </c>
      <c r="C341" s="387" t="s">
        <v>2732</v>
      </c>
      <c r="D341" s="395"/>
      <c r="E341" s="386" t="s">
        <v>1666</v>
      </c>
      <c r="F341" s="379"/>
      <c r="G341" s="379"/>
    </row>
    <row r="342" spans="2:7">
      <c r="B342" s="384" t="s">
        <v>2731</v>
      </c>
      <c r="C342" s="387" t="s">
        <v>2732</v>
      </c>
      <c r="D342" s="395"/>
      <c r="E342" s="386" t="s">
        <v>1666</v>
      </c>
      <c r="F342" s="379"/>
      <c r="G342" s="379"/>
    </row>
    <row r="343" spans="2:7">
      <c r="B343" s="384" t="s">
        <v>2731</v>
      </c>
      <c r="C343" s="387" t="s">
        <v>2732</v>
      </c>
      <c r="D343" s="395"/>
      <c r="E343" s="386" t="s">
        <v>1666</v>
      </c>
      <c r="F343" s="379"/>
      <c r="G343" s="379"/>
    </row>
    <row r="344" spans="2:7">
      <c r="B344" s="384" t="s">
        <v>2731</v>
      </c>
      <c r="C344" s="387" t="s">
        <v>2732</v>
      </c>
      <c r="D344" s="395"/>
      <c r="E344" s="386" t="s">
        <v>1666</v>
      </c>
      <c r="F344" s="379"/>
      <c r="G344" s="379"/>
    </row>
    <row r="345" spans="2:7">
      <c r="B345" s="384" t="s">
        <v>2731</v>
      </c>
      <c r="C345" s="387" t="s">
        <v>2732</v>
      </c>
      <c r="D345" s="395"/>
      <c r="E345" s="386" t="s">
        <v>1666</v>
      </c>
      <c r="F345" s="379"/>
      <c r="G345" s="379"/>
    </row>
    <row r="346" spans="2:7">
      <c r="B346" s="384" t="s">
        <v>2731</v>
      </c>
      <c r="C346" s="387" t="s">
        <v>2732</v>
      </c>
      <c r="D346" s="395"/>
      <c r="E346" s="386" t="s">
        <v>1666</v>
      </c>
      <c r="F346" s="379"/>
      <c r="G346" s="379"/>
    </row>
    <row r="347" spans="2:7">
      <c r="B347" s="384" t="s">
        <v>2731</v>
      </c>
      <c r="C347" s="387" t="s">
        <v>2732</v>
      </c>
      <c r="D347" s="395"/>
      <c r="E347" s="386" t="s">
        <v>1666</v>
      </c>
      <c r="F347" s="379"/>
      <c r="G347" s="379"/>
    </row>
    <row r="348" spans="2:7">
      <c r="B348" s="384" t="s">
        <v>2731</v>
      </c>
      <c r="C348" s="387" t="s">
        <v>2732</v>
      </c>
      <c r="D348" s="395"/>
      <c r="E348" s="386" t="s">
        <v>1666</v>
      </c>
      <c r="F348" s="379"/>
      <c r="G348" s="379"/>
    </row>
    <row r="349" spans="2:7">
      <c r="B349" s="384" t="s">
        <v>2731</v>
      </c>
      <c r="C349" s="387" t="s">
        <v>2732</v>
      </c>
      <c r="D349" s="395"/>
      <c r="E349" s="386" t="s">
        <v>1666</v>
      </c>
      <c r="F349" s="379"/>
      <c r="G349" s="379"/>
    </row>
    <row r="350" spans="2:7">
      <c r="B350" s="384" t="s">
        <v>2731</v>
      </c>
      <c r="C350" s="387" t="s">
        <v>2732</v>
      </c>
      <c r="D350" s="395"/>
      <c r="E350" s="386" t="s">
        <v>1666</v>
      </c>
      <c r="F350" s="379"/>
      <c r="G350" s="379"/>
    </row>
    <row r="351" spans="2:7">
      <c r="B351" s="384" t="s">
        <v>2731</v>
      </c>
      <c r="C351" s="387" t="s">
        <v>2732</v>
      </c>
      <c r="D351" s="395"/>
      <c r="E351" s="386" t="s">
        <v>1666</v>
      </c>
      <c r="F351" s="379"/>
      <c r="G351" s="379"/>
    </row>
    <row r="352" spans="2:7">
      <c r="B352" s="384" t="s">
        <v>2731</v>
      </c>
      <c r="C352" s="387" t="s">
        <v>2732</v>
      </c>
      <c r="D352" s="395"/>
      <c r="E352" s="386" t="s">
        <v>1666</v>
      </c>
      <c r="F352" s="379"/>
      <c r="G352" s="379"/>
    </row>
    <row r="353" spans="2:7">
      <c r="B353" s="384" t="s">
        <v>2731</v>
      </c>
      <c r="C353" s="387" t="s">
        <v>2732</v>
      </c>
      <c r="D353" s="395"/>
      <c r="E353" s="386" t="s">
        <v>1666</v>
      </c>
      <c r="F353" s="379"/>
      <c r="G353" s="379"/>
    </row>
    <row r="354" spans="2:7">
      <c r="B354" s="384" t="s">
        <v>2733</v>
      </c>
      <c r="C354" s="387" t="s">
        <v>2734</v>
      </c>
      <c r="D354" s="395"/>
      <c r="E354" s="386" t="s">
        <v>1666</v>
      </c>
      <c r="F354" s="379"/>
      <c r="G354" s="379"/>
    </row>
    <row r="355" spans="2:7">
      <c r="B355" s="384" t="s">
        <v>2733</v>
      </c>
      <c r="C355" s="387" t="s">
        <v>2734</v>
      </c>
      <c r="D355" s="395"/>
      <c r="E355" s="386" t="s">
        <v>1666</v>
      </c>
      <c r="F355" s="379"/>
      <c r="G355" s="379"/>
    </row>
    <row r="356" spans="2:7">
      <c r="B356" s="384" t="s">
        <v>2733</v>
      </c>
      <c r="C356" s="387" t="s">
        <v>2734</v>
      </c>
      <c r="D356" s="395"/>
      <c r="E356" s="386" t="s">
        <v>1666</v>
      </c>
      <c r="F356" s="379"/>
      <c r="G356" s="379"/>
    </row>
    <row r="357" spans="2:7">
      <c r="B357" s="384" t="s">
        <v>2733</v>
      </c>
      <c r="C357" s="387" t="s">
        <v>2734</v>
      </c>
      <c r="D357" s="395"/>
      <c r="E357" s="386" t="s">
        <v>1666</v>
      </c>
      <c r="F357" s="379"/>
      <c r="G357" s="379"/>
    </row>
    <row r="358" spans="2:7">
      <c r="B358" s="384" t="s">
        <v>2735</v>
      </c>
      <c r="C358" s="387" t="s">
        <v>2736</v>
      </c>
      <c r="D358" s="395"/>
      <c r="E358" s="386" t="s">
        <v>1666</v>
      </c>
      <c r="F358" s="379"/>
      <c r="G358" s="379"/>
    </row>
    <row r="359" spans="2:7">
      <c r="B359" s="384" t="s">
        <v>2735</v>
      </c>
      <c r="C359" s="387" t="s">
        <v>2736</v>
      </c>
      <c r="D359" s="395"/>
      <c r="E359" s="386" t="s">
        <v>1666</v>
      </c>
      <c r="F359" s="379"/>
      <c r="G359" s="379"/>
    </row>
    <row r="360" spans="2:7">
      <c r="B360" s="384" t="s">
        <v>2735</v>
      </c>
      <c r="C360" s="387" t="s">
        <v>2736</v>
      </c>
      <c r="D360" s="395"/>
      <c r="E360" s="386" t="s">
        <v>1666</v>
      </c>
      <c r="F360" s="379"/>
      <c r="G360" s="379"/>
    </row>
    <row r="361" spans="2:7">
      <c r="B361" s="384" t="s">
        <v>2735</v>
      </c>
      <c r="C361" s="387" t="s">
        <v>2736</v>
      </c>
      <c r="D361" s="395"/>
      <c r="E361" s="386" t="s">
        <v>1666</v>
      </c>
      <c r="F361" s="379"/>
      <c r="G361" s="379"/>
    </row>
    <row r="362" spans="2:7">
      <c r="B362" s="384" t="s">
        <v>2735</v>
      </c>
      <c r="C362" s="387" t="s">
        <v>2736</v>
      </c>
      <c r="D362" s="395"/>
      <c r="E362" s="386" t="s">
        <v>1666</v>
      </c>
      <c r="F362" s="379"/>
      <c r="G362" s="379"/>
    </row>
    <row r="363" spans="2:7">
      <c r="B363" s="384" t="s">
        <v>2720</v>
      </c>
      <c r="C363" s="387" t="s">
        <v>2005</v>
      </c>
      <c r="D363" s="395"/>
      <c r="E363" s="386" t="s">
        <v>1666</v>
      </c>
      <c r="F363" s="379"/>
      <c r="G363" s="379"/>
    </row>
    <row r="364" spans="2:7">
      <c r="B364" s="384" t="s">
        <v>2720</v>
      </c>
      <c r="C364" s="387" t="s">
        <v>2005</v>
      </c>
      <c r="D364" s="395"/>
      <c r="E364" s="386" t="s">
        <v>1666</v>
      </c>
      <c r="F364" s="379"/>
      <c r="G364" s="379"/>
    </row>
    <row r="365" spans="2:7">
      <c r="B365" s="384" t="s">
        <v>2720</v>
      </c>
      <c r="C365" s="387" t="s">
        <v>2005</v>
      </c>
      <c r="D365" s="395"/>
      <c r="E365" s="386" t="s">
        <v>1666</v>
      </c>
      <c r="F365" s="379"/>
      <c r="G365" s="379"/>
    </row>
    <row r="366" spans="2:7">
      <c r="B366" s="384" t="s">
        <v>2720</v>
      </c>
      <c r="C366" s="387" t="s">
        <v>2005</v>
      </c>
      <c r="D366" s="395"/>
      <c r="E366" s="386" t="s">
        <v>1666</v>
      </c>
      <c r="F366" s="379"/>
      <c r="G366" s="379"/>
    </row>
    <row r="367" spans="2:7">
      <c r="B367" s="384" t="s">
        <v>2720</v>
      </c>
      <c r="C367" s="387" t="s">
        <v>2005</v>
      </c>
      <c r="D367" s="395"/>
      <c r="E367" s="386" t="s">
        <v>1666</v>
      </c>
      <c r="F367" s="379"/>
      <c r="G367" s="379"/>
    </row>
    <row r="368" spans="2:7">
      <c r="B368" s="384" t="s">
        <v>2737</v>
      </c>
      <c r="C368" s="387" t="s">
        <v>2738</v>
      </c>
      <c r="D368" s="395"/>
      <c r="E368" s="386" t="s">
        <v>1666</v>
      </c>
      <c r="F368" s="379"/>
      <c r="G368" s="379"/>
    </row>
    <row r="369" spans="2:7">
      <c r="B369" s="384" t="s">
        <v>2737</v>
      </c>
      <c r="C369" s="387" t="s">
        <v>2738</v>
      </c>
      <c r="D369" s="395"/>
      <c r="E369" s="386" t="s">
        <v>1666</v>
      </c>
      <c r="F369" s="379"/>
      <c r="G369" s="379"/>
    </row>
    <row r="370" spans="2:7">
      <c r="B370" s="384" t="s">
        <v>2737</v>
      </c>
      <c r="C370" s="387" t="s">
        <v>2738</v>
      </c>
      <c r="D370" s="395"/>
      <c r="E370" s="386" t="s">
        <v>1666</v>
      </c>
      <c r="F370" s="379"/>
      <c r="G370" s="379"/>
    </row>
    <row r="371" spans="2:7">
      <c r="B371" s="384" t="s">
        <v>2737</v>
      </c>
      <c r="C371" s="387" t="s">
        <v>2738</v>
      </c>
      <c r="D371" s="395"/>
      <c r="E371" s="386" t="s">
        <v>1666</v>
      </c>
      <c r="F371" s="379"/>
      <c r="G371" s="379"/>
    </row>
    <row r="372" spans="2:7">
      <c r="B372" s="384" t="s">
        <v>2737</v>
      </c>
      <c r="C372" s="387" t="s">
        <v>2738</v>
      </c>
      <c r="D372" s="395"/>
      <c r="E372" s="386" t="s">
        <v>1666</v>
      </c>
      <c r="F372" s="379"/>
      <c r="G372" s="379"/>
    </row>
    <row r="373" spans="2:7">
      <c r="B373" s="393" t="s">
        <v>2739</v>
      </c>
      <c r="C373" s="387" t="s">
        <v>2740</v>
      </c>
      <c r="D373" s="395"/>
      <c r="E373" s="386" t="s">
        <v>1666</v>
      </c>
      <c r="F373" s="379"/>
      <c r="G373" s="379"/>
    </row>
    <row r="374" spans="2:7">
      <c r="B374" s="393" t="s">
        <v>2739</v>
      </c>
      <c r="C374" s="387" t="s">
        <v>2740</v>
      </c>
      <c r="D374" s="395"/>
      <c r="E374" s="386" t="s">
        <v>1666</v>
      </c>
      <c r="F374" s="379"/>
      <c r="G374" s="379"/>
    </row>
    <row r="375" spans="2:7">
      <c r="B375" s="393" t="s">
        <v>2739</v>
      </c>
      <c r="C375" s="387" t="s">
        <v>2741</v>
      </c>
      <c r="D375" s="395"/>
      <c r="E375" s="386" t="s">
        <v>1666</v>
      </c>
      <c r="F375" s="379"/>
      <c r="G375" s="379"/>
    </row>
    <row r="376" spans="2:7">
      <c r="B376" s="393" t="s">
        <v>2739</v>
      </c>
      <c r="C376" s="387" t="s">
        <v>2741</v>
      </c>
      <c r="D376" s="395"/>
      <c r="E376" s="386" t="s">
        <v>1666</v>
      </c>
      <c r="F376" s="379"/>
      <c r="G376" s="379"/>
    </row>
    <row r="377" spans="2:7">
      <c r="B377" s="393" t="s">
        <v>2739</v>
      </c>
      <c r="C377" s="387" t="s">
        <v>2741</v>
      </c>
      <c r="D377" s="395"/>
      <c r="E377" s="386" t="s">
        <v>1666</v>
      </c>
      <c r="F377" s="379"/>
      <c r="G377" s="379"/>
    </row>
    <row r="378" spans="2:7">
      <c r="B378" s="393" t="s">
        <v>2739</v>
      </c>
      <c r="C378" s="387" t="s">
        <v>2741</v>
      </c>
      <c r="D378" s="395"/>
      <c r="E378" s="386" t="s">
        <v>1666</v>
      </c>
      <c r="F378" s="379"/>
      <c r="G378" s="379"/>
    </row>
    <row r="379" spans="2:7">
      <c r="B379" s="393" t="s">
        <v>2739</v>
      </c>
      <c r="C379" s="387" t="s">
        <v>2742</v>
      </c>
      <c r="D379" s="395"/>
      <c r="E379" s="386" t="s">
        <v>1666</v>
      </c>
      <c r="F379" s="379"/>
      <c r="G379" s="379"/>
    </row>
    <row r="380" spans="2:7">
      <c r="B380" s="393" t="s">
        <v>2739</v>
      </c>
      <c r="C380" s="387" t="s">
        <v>2742</v>
      </c>
      <c r="D380" s="395"/>
      <c r="E380" s="386" t="s">
        <v>1666</v>
      </c>
      <c r="F380" s="379"/>
      <c r="G380" s="379"/>
    </row>
    <row r="381" spans="2:7">
      <c r="B381" s="393" t="s">
        <v>2739</v>
      </c>
      <c r="C381" s="387" t="s">
        <v>2742</v>
      </c>
      <c r="D381" s="395"/>
      <c r="E381" s="386" t="s">
        <v>1666</v>
      </c>
      <c r="F381" s="379"/>
      <c r="G381" s="379"/>
    </row>
    <row r="382" spans="2:7">
      <c r="B382" s="393" t="s">
        <v>2739</v>
      </c>
      <c r="C382" s="387" t="s">
        <v>2742</v>
      </c>
      <c r="D382" s="395"/>
      <c r="E382" s="386" t="s">
        <v>1666</v>
      </c>
      <c r="F382" s="379"/>
      <c r="G382" s="379"/>
    </row>
    <row r="383" spans="2:7">
      <c r="B383" s="393" t="s">
        <v>2739</v>
      </c>
      <c r="C383" s="387" t="s">
        <v>2743</v>
      </c>
      <c r="D383" s="395"/>
      <c r="E383" s="386" t="s">
        <v>1666</v>
      </c>
      <c r="F383" s="379"/>
      <c r="G383" s="379"/>
    </row>
    <row r="384" spans="2:7">
      <c r="B384" s="393" t="s">
        <v>2739</v>
      </c>
      <c r="C384" s="387" t="s">
        <v>2743</v>
      </c>
      <c r="D384" s="395"/>
      <c r="E384" s="386" t="s">
        <v>1666</v>
      </c>
      <c r="F384" s="379"/>
      <c r="G384" s="379"/>
    </row>
    <row r="385" spans="2:7">
      <c r="B385" s="393" t="s">
        <v>2739</v>
      </c>
      <c r="C385" s="387" t="s">
        <v>2744</v>
      </c>
      <c r="D385" s="395"/>
      <c r="E385" s="386" t="s">
        <v>1666</v>
      </c>
      <c r="F385" s="379"/>
      <c r="G385" s="379"/>
    </row>
    <row r="386" spans="2:7">
      <c r="B386" s="393" t="s">
        <v>2739</v>
      </c>
      <c r="C386" s="387" t="s">
        <v>2745</v>
      </c>
      <c r="D386" s="395"/>
      <c r="E386" s="386" t="s">
        <v>1666</v>
      </c>
      <c r="F386" s="379"/>
      <c r="G386" s="379"/>
    </row>
    <row r="387" spans="2:7">
      <c r="B387" s="393" t="s">
        <v>2739</v>
      </c>
      <c r="C387" s="387" t="s">
        <v>2745</v>
      </c>
      <c r="D387" s="395"/>
      <c r="E387" s="386" t="s">
        <v>1666</v>
      </c>
      <c r="F387" s="379"/>
      <c r="G387" s="379"/>
    </row>
    <row r="388" spans="2:7">
      <c r="B388" s="393" t="s">
        <v>2739</v>
      </c>
      <c r="C388" s="387" t="s">
        <v>2745</v>
      </c>
      <c r="D388" s="395"/>
      <c r="E388" s="386" t="s">
        <v>1666</v>
      </c>
      <c r="F388" s="379"/>
      <c r="G388" s="379"/>
    </row>
    <row r="389" spans="2:7">
      <c r="B389" s="393" t="s">
        <v>2739</v>
      </c>
      <c r="C389" s="387" t="s">
        <v>2745</v>
      </c>
      <c r="D389" s="395"/>
      <c r="E389" s="386" t="s">
        <v>1666</v>
      </c>
      <c r="F389" s="379"/>
      <c r="G389" s="379"/>
    </row>
    <row r="390" spans="2:7" ht="15.75" thickBot="1">
      <c r="B390" s="393"/>
      <c r="C390" s="387"/>
      <c r="D390" s="395"/>
      <c r="E390" s="386"/>
      <c r="F390" s="379"/>
      <c r="G390" s="379"/>
    </row>
    <row r="391" spans="2:7" ht="34.5" customHeight="1">
      <c r="B391" s="805" t="s">
        <v>1232</v>
      </c>
      <c r="C391" s="805"/>
      <c r="D391" s="805"/>
      <c r="E391" s="805"/>
      <c r="F391" s="379"/>
      <c r="G391" s="379"/>
    </row>
    <row r="392" spans="2:7">
      <c r="B392" s="379"/>
      <c r="C392" s="379"/>
      <c r="D392" s="379"/>
      <c r="E392" s="379"/>
      <c r="F392" s="379"/>
      <c r="G392" s="379"/>
    </row>
    <row r="393" spans="2:7">
      <c r="B393" s="379"/>
      <c r="C393" s="379"/>
      <c r="D393" s="379"/>
      <c r="E393" s="379"/>
      <c r="F393" s="379"/>
      <c r="G393" s="379"/>
    </row>
    <row r="394" spans="2:7">
      <c r="B394" s="379"/>
      <c r="C394" s="379"/>
      <c r="D394" s="379"/>
      <c r="E394" s="379"/>
      <c r="F394" s="379"/>
      <c r="G394" s="379"/>
    </row>
    <row r="395" spans="2:7">
      <c r="B395" s="379"/>
      <c r="C395" s="379"/>
      <c r="D395" s="379"/>
      <c r="E395" s="379"/>
      <c r="F395" s="379"/>
      <c r="G395" s="379"/>
    </row>
    <row r="396" spans="2:7">
      <c r="B396" s="379"/>
      <c r="C396" s="379"/>
      <c r="D396" s="379"/>
      <c r="E396" s="379"/>
      <c r="F396" s="379"/>
      <c r="G396" s="379"/>
    </row>
    <row r="397" spans="2:7">
      <c r="B397" s="379"/>
      <c r="C397" s="379"/>
      <c r="D397" s="379"/>
      <c r="E397" s="379"/>
      <c r="F397" s="379"/>
      <c r="G397" s="379"/>
    </row>
    <row r="398" spans="2:7">
      <c r="B398" s="379"/>
      <c r="C398" s="379"/>
      <c r="D398" s="379"/>
      <c r="E398" s="379"/>
      <c r="F398" s="379"/>
      <c r="G398" s="379"/>
    </row>
    <row r="399" spans="2:7">
      <c r="B399" s="379"/>
      <c r="C399" s="379"/>
      <c r="D399" s="379"/>
      <c r="E399" s="379"/>
      <c r="F399" s="379"/>
      <c r="G399" s="379"/>
    </row>
    <row r="400" spans="2:7">
      <c r="B400" s="379"/>
      <c r="C400" s="379"/>
      <c r="D400" s="379"/>
      <c r="E400" s="379"/>
      <c r="F400" s="379"/>
      <c r="G400" s="379"/>
    </row>
    <row r="401" spans="2:7">
      <c r="B401" s="379"/>
      <c r="C401" s="379"/>
      <c r="D401" s="379"/>
      <c r="E401" s="379"/>
      <c r="F401" s="379"/>
      <c r="G401" s="379"/>
    </row>
  </sheetData>
  <mergeCells count="4">
    <mergeCell ref="B1:E1"/>
    <mergeCell ref="B3:E3"/>
    <mergeCell ref="B4:E4"/>
    <mergeCell ref="B391:E391"/>
  </mergeCells>
  <printOptions horizontalCentered="1"/>
  <pageMargins left="0.98425196850393704" right="0.98425196850393704" top="0.98425196850393704" bottom="0.98425196850393704" header="0.51181102362204722" footer="0.51181102362204722"/>
  <pageSetup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U85"/>
  <sheetViews>
    <sheetView view="pageBreakPreview" zoomScaleNormal="100" zoomScaleSheetLayoutView="100" workbookViewId="0">
      <selection sqref="A1:D18"/>
    </sheetView>
  </sheetViews>
  <sheetFormatPr baseColWidth="10" defaultColWidth="14.42578125" defaultRowHeight="15" customHeight="1"/>
  <cols>
    <col min="1" max="1" width="31" customWidth="1"/>
    <col min="2" max="2" width="94" customWidth="1"/>
    <col min="3" max="3" width="21.42578125" customWidth="1"/>
    <col min="4" max="4" width="1.85546875" customWidth="1"/>
    <col min="5" max="21" width="10.7109375" customWidth="1"/>
  </cols>
  <sheetData>
    <row r="1" spans="1:21" ht="15" customHeight="1">
      <c r="A1" s="921" t="s">
        <v>2746</v>
      </c>
      <c r="B1" s="749"/>
      <c r="C1" s="749"/>
      <c r="D1" s="74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922" t="s">
        <v>2747</v>
      </c>
      <c r="B2" s="749"/>
      <c r="C2" s="749"/>
      <c r="D2" s="74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923" t="s">
        <v>1116</v>
      </c>
      <c r="B3" s="924"/>
      <c r="C3" s="924"/>
      <c r="D3" s="924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632"/>
      <c r="B4" s="632"/>
      <c r="C4" s="632"/>
      <c r="D4" s="63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26" t="s">
        <v>1956</v>
      </c>
      <c r="B5" s="27" t="s">
        <v>2748</v>
      </c>
      <c r="C5" s="27" t="s">
        <v>1958</v>
      </c>
      <c r="D5" s="28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3" customHeight="1">
      <c r="A6" s="29"/>
      <c r="B6" s="641"/>
      <c r="C6" s="641"/>
      <c r="D6" s="642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1"/>
      <c r="B7" s="32"/>
      <c r="C7" s="33">
        <v>0</v>
      </c>
      <c r="D7" s="9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4"/>
      <c r="B8" s="32"/>
      <c r="C8" s="33"/>
      <c r="D8" s="9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1"/>
      <c r="B9" s="32"/>
      <c r="C9" s="33"/>
      <c r="D9" s="931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1"/>
      <c r="B10" s="32"/>
      <c r="C10" s="33"/>
      <c r="D10" s="931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1"/>
      <c r="B11" s="32"/>
      <c r="C11" s="33"/>
      <c r="D11" s="9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1"/>
      <c r="B12" s="32"/>
      <c r="C12" s="33"/>
      <c r="D12" s="9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1"/>
      <c r="B13" s="32"/>
      <c r="C13" s="33"/>
      <c r="D13" s="9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1"/>
      <c r="B14" s="32"/>
      <c r="C14" s="33"/>
      <c r="D14" s="931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1"/>
      <c r="B15" s="32"/>
      <c r="C15" s="33"/>
      <c r="D15" s="9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15.75" thickBot="1">
      <c r="A16" s="31"/>
      <c r="B16" s="32"/>
      <c r="C16" s="33"/>
      <c r="D16" s="9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15.75" customHeight="1">
      <c r="A17" s="738" t="s">
        <v>1232</v>
      </c>
      <c r="B17" s="738"/>
      <c r="C17" s="738"/>
      <c r="D17" s="738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15.7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15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15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15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ht="15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1:21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</sheetData>
  <mergeCells count="5">
    <mergeCell ref="A1:D1"/>
    <mergeCell ref="A2:D2"/>
    <mergeCell ref="A3:D3"/>
    <mergeCell ref="D7:D16"/>
    <mergeCell ref="A17:D17"/>
  </mergeCells>
  <printOptions horizontalCentered="1"/>
  <pageMargins left="0.70866141732283472" right="0.70866141732283472" top="0.98425196850393704" bottom="0.39370078740157483" header="0" footer="0"/>
  <pageSetup scale="79" orientation="landscape" r:id="rId1"/>
  <headerFooter>
    <oddFooter>&amp;R&amp;P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C000"/>
  </sheetPr>
  <dimension ref="A1:J88"/>
  <sheetViews>
    <sheetView view="pageBreakPreview" zoomScale="91" zoomScaleNormal="100" zoomScaleSheetLayoutView="91" workbookViewId="0">
      <selection activeCell="I30" sqref="I30"/>
    </sheetView>
  </sheetViews>
  <sheetFormatPr baseColWidth="10" defaultColWidth="14.42578125" defaultRowHeight="15" customHeight="1"/>
  <cols>
    <col min="1" max="1" width="23.42578125" customWidth="1"/>
    <col min="2" max="2" width="24.7109375" customWidth="1"/>
    <col min="3" max="3" width="63.85546875" customWidth="1"/>
    <col min="4" max="4" width="15.42578125" customWidth="1"/>
    <col min="5" max="5" width="17" customWidth="1"/>
    <col min="6" max="6" width="17.5703125" customWidth="1"/>
    <col min="7" max="7" width="11.42578125" customWidth="1"/>
    <col min="8" max="9" width="14.140625" customWidth="1"/>
    <col min="10" max="10" width="10.7109375" customWidth="1"/>
  </cols>
  <sheetData>
    <row r="1" spans="1:10" ht="15" customHeight="1">
      <c r="A1" s="825" t="s">
        <v>1114</v>
      </c>
      <c r="B1" s="749"/>
      <c r="C1" s="749"/>
      <c r="D1" s="749"/>
      <c r="E1" s="749"/>
      <c r="F1" s="749"/>
      <c r="G1" s="306"/>
      <c r="H1" s="306"/>
      <c r="I1" s="306"/>
      <c r="J1" s="306"/>
    </row>
    <row r="2" spans="1:10" ht="15" customHeight="1">
      <c r="A2" s="825" t="s">
        <v>2749</v>
      </c>
      <c r="B2" s="749"/>
      <c r="C2" s="749"/>
      <c r="D2" s="749"/>
      <c r="E2" s="749"/>
      <c r="F2" s="749"/>
      <c r="G2" s="306"/>
      <c r="H2" s="306"/>
      <c r="I2" s="306"/>
      <c r="J2" s="306"/>
    </row>
    <row r="3" spans="1:10" ht="15.75" customHeight="1">
      <c r="A3" s="750" t="s">
        <v>1116</v>
      </c>
      <c r="B3" s="749"/>
      <c r="C3" s="749"/>
      <c r="D3" s="749"/>
      <c r="E3" s="749"/>
      <c r="F3" s="749"/>
      <c r="G3" s="306"/>
      <c r="H3" s="306"/>
      <c r="I3" s="306"/>
      <c r="J3" s="306"/>
    </row>
    <row r="4" spans="1:10" ht="15.75" customHeight="1" thickBot="1">
      <c r="A4" s="484"/>
      <c r="B4" s="484"/>
      <c r="C4" s="484"/>
      <c r="D4" s="484"/>
      <c r="E4" s="484"/>
      <c r="F4" s="484"/>
      <c r="G4" s="306"/>
      <c r="H4" s="306"/>
      <c r="I4" s="306"/>
      <c r="J4" s="306"/>
    </row>
    <row r="5" spans="1:10" ht="15" customHeight="1">
      <c r="A5" s="937" t="s">
        <v>2750</v>
      </c>
      <c r="B5" s="933" t="s">
        <v>2751</v>
      </c>
      <c r="C5" s="933" t="s">
        <v>2752</v>
      </c>
      <c r="D5" s="935" t="s">
        <v>2753</v>
      </c>
      <c r="E5" s="936"/>
      <c r="F5" s="939" t="s">
        <v>2754</v>
      </c>
      <c r="G5" s="306"/>
      <c r="H5" s="306"/>
      <c r="I5" s="306"/>
      <c r="J5" s="306"/>
    </row>
    <row r="6" spans="1:10" ht="22.5" customHeight="1">
      <c r="A6" s="938"/>
      <c r="B6" s="934"/>
      <c r="C6" s="934"/>
      <c r="D6" s="643" t="s">
        <v>2755</v>
      </c>
      <c r="E6" s="643" t="s">
        <v>2756</v>
      </c>
      <c r="F6" s="940"/>
      <c r="G6" s="306"/>
      <c r="H6" s="306"/>
      <c r="I6" s="306"/>
      <c r="J6" s="306"/>
    </row>
    <row r="7" spans="1:10">
      <c r="A7" s="644">
        <v>1</v>
      </c>
      <c r="B7" s="191">
        <v>2023</v>
      </c>
      <c r="C7" s="190" t="s">
        <v>1434</v>
      </c>
      <c r="D7" s="191" t="s">
        <v>2757</v>
      </c>
      <c r="E7" s="645">
        <v>102614707</v>
      </c>
      <c r="F7" s="646">
        <v>12641303.140000001</v>
      </c>
      <c r="G7" s="306"/>
      <c r="H7" s="647"/>
      <c r="I7" s="306"/>
      <c r="J7" s="306"/>
    </row>
    <row r="8" spans="1:10">
      <c r="A8" s="644">
        <v>2</v>
      </c>
      <c r="B8" s="191">
        <v>2023</v>
      </c>
      <c r="C8" s="190" t="s">
        <v>2758</v>
      </c>
      <c r="D8" s="191" t="s">
        <v>2757</v>
      </c>
      <c r="E8" s="645">
        <v>115163145</v>
      </c>
      <c r="F8" s="648">
        <v>2278.62</v>
      </c>
      <c r="G8" s="306"/>
      <c r="H8" s="35"/>
      <c r="I8" s="306"/>
      <c r="J8" s="306"/>
    </row>
    <row r="9" spans="1:10">
      <c r="A9" s="644">
        <v>3</v>
      </c>
      <c r="B9" s="191">
        <v>2023</v>
      </c>
      <c r="C9" s="190" t="s">
        <v>2759</v>
      </c>
      <c r="D9" s="191" t="s">
        <v>2757</v>
      </c>
      <c r="E9" s="645">
        <v>1589913592</v>
      </c>
      <c r="F9" s="649">
        <v>23901</v>
      </c>
      <c r="G9" s="306"/>
      <c r="H9" s="647"/>
      <c r="I9" s="306"/>
      <c r="J9" s="306"/>
    </row>
    <row r="10" spans="1:10">
      <c r="A10" s="644">
        <v>4</v>
      </c>
      <c r="B10" s="191">
        <v>2023</v>
      </c>
      <c r="C10" s="190" t="s">
        <v>2760</v>
      </c>
      <c r="D10" s="191" t="s">
        <v>2757</v>
      </c>
      <c r="E10" s="645">
        <v>115687152</v>
      </c>
      <c r="F10" s="648">
        <v>726315.59</v>
      </c>
      <c r="G10" s="306"/>
      <c r="H10" s="647"/>
      <c r="I10" s="306"/>
      <c r="J10" s="306"/>
    </row>
    <row r="11" spans="1:10">
      <c r="A11" s="644">
        <v>5</v>
      </c>
      <c r="B11" s="191">
        <v>2023</v>
      </c>
      <c r="C11" s="190" t="s">
        <v>2761</v>
      </c>
      <c r="D11" s="191" t="s">
        <v>2762</v>
      </c>
      <c r="E11" s="645">
        <v>97198934</v>
      </c>
      <c r="F11" s="646">
        <v>52357.68</v>
      </c>
      <c r="G11" s="306"/>
      <c r="H11" s="647"/>
      <c r="I11" s="306"/>
      <c r="J11" s="306"/>
    </row>
    <row r="12" spans="1:10">
      <c r="A12" s="644">
        <v>6</v>
      </c>
      <c r="B12" s="191">
        <v>2023</v>
      </c>
      <c r="C12" s="190" t="s">
        <v>1434</v>
      </c>
      <c r="D12" s="191" t="s">
        <v>2763</v>
      </c>
      <c r="E12" s="645"/>
      <c r="F12" s="648">
        <v>88002093</v>
      </c>
      <c r="G12" s="306"/>
      <c r="H12" s="647"/>
      <c r="I12" s="306"/>
      <c r="J12" s="306"/>
    </row>
    <row r="13" spans="1:10">
      <c r="A13" s="644"/>
      <c r="B13" s="191"/>
      <c r="C13" s="454"/>
      <c r="D13" s="455"/>
      <c r="E13" s="650"/>
      <c r="F13" s="646"/>
      <c r="G13" s="306"/>
      <c r="H13" s="647"/>
      <c r="I13" s="306"/>
      <c r="J13" s="306"/>
    </row>
    <row r="14" spans="1:10">
      <c r="A14" s="644"/>
      <c r="B14" s="191"/>
      <c r="C14" s="454"/>
      <c r="D14" s="455"/>
      <c r="E14" s="650"/>
      <c r="F14" s="646"/>
      <c r="G14" s="306"/>
      <c r="H14" s="647"/>
      <c r="I14" s="306"/>
      <c r="J14" s="306"/>
    </row>
    <row r="15" spans="1:10">
      <c r="A15" s="644"/>
      <c r="B15" s="191"/>
      <c r="C15" s="454"/>
      <c r="D15" s="455"/>
      <c r="E15" s="650"/>
      <c r="F15" s="646"/>
      <c r="G15" s="306"/>
      <c r="H15" s="647"/>
      <c r="I15" s="306"/>
      <c r="J15" s="306"/>
    </row>
    <row r="16" spans="1:10">
      <c r="A16" s="644"/>
      <c r="B16" s="191"/>
      <c r="C16" s="454"/>
      <c r="D16" s="455"/>
      <c r="E16" s="650"/>
      <c r="F16" s="646"/>
      <c r="G16" s="306"/>
      <c r="H16" s="647"/>
      <c r="I16" s="306"/>
      <c r="J16" s="306"/>
    </row>
    <row r="17" spans="1:10">
      <c r="A17" s="644"/>
      <c r="B17" s="191"/>
      <c r="C17" s="454"/>
      <c r="D17" s="455"/>
      <c r="E17" s="650"/>
      <c r="F17" s="646"/>
      <c r="G17" s="306"/>
      <c r="H17" s="647"/>
      <c r="I17" s="306"/>
      <c r="J17" s="306"/>
    </row>
    <row r="18" spans="1:10">
      <c r="A18" s="644"/>
      <c r="B18" s="191"/>
      <c r="C18" s="454"/>
      <c r="D18" s="455"/>
      <c r="E18" s="650"/>
      <c r="F18" s="646"/>
      <c r="G18" s="306"/>
      <c r="H18" s="647"/>
      <c r="I18" s="306"/>
      <c r="J18" s="306"/>
    </row>
    <row r="19" spans="1:10" ht="15.75" thickBot="1">
      <c r="A19" s="644"/>
      <c r="B19" s="191"/>
      <c r="C19" s="330"/>
      <c r="D19" s="300"/>
      <c r="E19" s="651"/>
      <c r="F19" s="652"/>
      <c r="G19" s="306"/>
      <c r="H19" s="647"/>
      <c r="I19" s="306"/>
      <c r="J19" s="306"/>
    </row>
    <row r="20" spans="1:10" ht="15.75" customHeight="1" thickBot="1">
      <c r="A20" s="653"/>
      <c r="B20" s="653"/>
      <c r="C20" s="653"/>
      <c r="D20" s="653"/>
      <c r="E20" s="654" t="s">
        <v>1241</v>
      </c>
      <c r="F20" s="655">
        <f>SUM(F7:F19)</f>
        <v>101448249.03</v>
      </c>
      <c r="G20" s="306"/>
      <c r="H20" s="306"/>
      <c r="I20" s="306"/>
      <c r="J20" s="306"/>
    </row>
    <row r="21" spans="1:10" ht="15.75" customHeight="1">
      <c r="A21" s="738" t="s">
        <v>1232</v>
      </c>
      <c r="B21" s="738"/>
      <c r="C21" s="738"/>
      <c r="D21" s="738"/>
      <c r="E21" s="656"/>
      <c r="F21" s="656"/>
      <c r="G21" s="306"/>
      <c r="H21" s="306"/>
      <c r="I21" s="306"/>
      <c r="J21" s="306"/>
    </row>
    <row r="22" spans="1:10" ht="15.75" customHeight="1">
      <c r="A22" s="932"/>
      <c r="B22" s="756"/>
      <c r="C22" s="306"/>
      <c r="D22" s="306"/>
      <c r="E22" s="306"/>
      <c r="F22" s="306"/>
      <c r="G22" s="306"/>
      <c r="H22" s="306"/>
      <c r="I22" s="306"/>
      <c r="J22" s="306"/>
    </row>
    <row r="23" spans="1:10" ht="15.75" customHeight="1">
      <c r="A23" s="306"/>
      <c r="B23" s="306"/>
      <c r="C23" s="306"/>
      <c r="D23" s="306"/>
      <c r="E23" s="306"/>
      <c r="F23" s="306"/>
      <c r="G23" s="306"/>
      <c r="H23" s="306"/>
      <c r="I23" s="306"/>
      <c r="J23" s="306"/>
    </row>
    <row r="24" spans="1:10" ht="15.75" customHeight="1">
      <c r="A24" s="306"/>
      <c r="B24" s="306"/>
      <c r="C24" s="306"/>
      <c r="D24" s="306"/>
      <c r="E24" s="306"/>
      <c r="F24" s="306"/>
      <c r="G24" s="306"/>
      <c r="H24" s="306"/>
      <c r="I24" s="306"/>
      <c r="J24" s="306"/>
    </row>
    <row r="25" spans="1:10" ht="15.75" customHeight="1">
      <c r="A25" s="306"/>
      <c r="B25" s="306"/>
      <c r="C25" s="306"/>
      <c r="D25" s="306"/>
      <c r="E25" s="306"/>
      <c r="F25" s="306"/>
      <c r="G25" s="306"/>
      <c r="H25" s="306"/>
      <c r="I25" s="306"/>
      <c r="J25" s="306"/>
    </row>
    <row r="26" spans="1:10" ht="15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</row>
    <row r="27" spans="1:10" ht="15.75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</row>
    <row r="28" spans="1:10" ht="15.75" customHeight="1">
      <c r="A28" s="306"/>
      <c r="B28" s="306"/>
      <c r="C28" s="306"/>
      <c r="D28" s="306"/>
      <c r="E28" s="306"/>
      <c r="F28" s="306"/>
      <c r="G28" s="306"/>
      <c r="H28" s="306"/>
      <c r="I28" s="306"/>
      <c r="J28" s="306"/>
    </row>
    <row r="29" spans="1:10" ht="15.75" customHeight="1">
      <c r="A29" s="306"/>
      <c r="B29" s="306"/>
      <c r="C29" s="306"/>
      <c r="D29" s="306"/>
      <c r="E29" s="306"/>
      <c r="F29" s="306"/>
      <c r="G29" s="306"/>
      <c r="H29" s="306"/>
      <c r="I29" s="306"/>
      <c r="J29" s="306"/>
    </row>
    <row r="30" spans="1:10" ht="15.75" customHeight="1">
      <c r="A30" s="306"/>
      <c r="B30" s="306"/>
      <c r="C30" s="306"/>
      <c r="D30" s="306"/>
      <c r="E30" s="306"/>
      <c r="F30" s="306"/>
      <c r="G30" s="306"/>
      <c r="H30" s="306"/>
      <c r="I30" s="306"/>
      <c r="J30" s="306"/>
    </row>
    <row r="31" spans="1:10" ht="15.75" customHeight="1">
      <c r="A31" s="306"/>
      <c r="B31" s="306"/>
      <c r="C31" s="306"/>
      <c r="D31" s="306"/>
      <c r="E31" s="306"/>
      <c r="F31" s="306"/>
      <c r="G31" s="306"/>
      <c r="H31" s="306"/>
      <c r="I31" s="306"/>
      <c r="J31" s="306"/>
    </row>
    <row r="32" spans="1:10" ht="15.75" customHeight="1">
      <c r="A32" s="306"/>
      <c r="B32" s="306"/>
      <c r="C32" s="306"/>
      <c r="D32" s="306"/>
      <c r="E32" s="306"/>
      <c r="F32" s="306"/>
      <c r="G32" s="306"/>
      <c r="H32" s="306"/>
      <c r="I32" s="306"/>
      <c r="J32" s="306"/>
    </row>
    <row r="33" spans="1:10" ht="15.75" customHeight="1">
      <c r="A33" s="306"/>
      <c r="B33" s="306"/>
      <c r="C33" s="306"/>
      <c r="D33" s="306"/>
      <c r="E33" s="306"/>
      <c r="F33" s="306"/>
      <c r="G33" s="306"/>
      <c r="H33" s="306"/>
      <c r="I33" s="306"/>
      <c r="J33" s="306"/>
    </row>
    <row r="34" spans="1:10" ht="15.75" customHeight="1">
      <c r="A34" s="306"/>
      <c r="B34" s="306"/>
      <c r="C34" s="306"/>
      <c r="D34" s="306"/>
      <c r="E34" s="306"/>
      <c r="F34" s="306"/>
      <c r="G34" s="306"/>
      <c r="H34" s="306"/>
      <c r="I34" s="306"/>
      <c r="J34" s="306"/>
    </row>
    <row r="35" spans="1:10" ht="15.75" customHeight="1">
      <c r="A35" s="306"/>
      <c r="B35" s="306"/>
      <c r="C35" s="306"/>
      <c r="D35" s="306"/>
      <c r="E35" s="306"/>
      <c r="F35" s="306"/>
      <c r="G35" s="306"/>
      <c r="H35" s="306"/>
      <c r="I35" s="306"/>
      <c r="J35" s="306"/>
    </row>
    <row r="36" spans="1:10" ht="15.75" customHeight="1">
      <c r="A36" s="306"/>
      <c r="B36" s="306"/>
      <c r="C36" s="306"/>
      <c r="D36" s="306"/>
      <c r="E36" s="306"/>
      <c r="F36" s="306"/>
      <c r="G36" s="306"/>
      <c r="H36" s="306"/>
      <c r="I36" s="306"/>
      <c r="J36" s="306"/>
    </row>
    <row r="37" spans="1:10" ht="15.75" customHeight="1">
      <c r="A37" s="306"/>
      <c r="B37" s="306"/>
      <c r="C37" s="306"/>
      <c r="D37" s="306"/>
      <c r="E37" s="306"/>
      <c r="F37" s="306"/>
      <c r="G37" s="306"/>
      <c r="H37" s="306"/>
      <c r="I37" s="306"/>
      <c r="J37" s="306"/>
    </row>
    <row r="38" spans="1:10" ht="15.75" customHeight="1">
      <c r="A38" s="306"/>
      <c r="B38" s="306"/>
      <c r="C38" s="306"/>
      <c r="D38" s="306"/>
      <c r="E38" s="306"/>
      <c r="F38" s="306"/>
      <c r="G38" s="306"/>
      <c r="H38" s="306"/>
      <c r="I38" s="306"/>
      <c r="J38" s="306"/>
    </row>
    <row r="39" spans="1:10" ht="15.75" customHeigh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</row>
    <row r="40" spans="1:10" ht="15.75" customHeight="1">
      <c r="A40" s="306"/>
      <c r="B40" s="306"/>
      <c r="C40" s="306"/>
      <c r="D40" s="306"/>
      <c r="E40" s="306"/>
      <c r="F40" s="306"/>
      <c r="G40" s="306"/>
      <c r="H40" s="306"/>
      <c r="I40" s="306"/>
      <c r="J40" s="306"/>
    </row>
    <row r="41" spans="1:10" ht="15.75" customHeight="1">
      <c r="A41" s="306"/>
      <c r="B41" s="306"/>
      <c r="C41" s="306"/>
      <c r="D41" s="306"/>
      <c r="E41" s="306"/>
      <c r="F41" s="306"/>
      <c r="G41" s="306"/>
      <c r="H41" s="306"/>
      <c r="I41" s="306"/>
      <c r="J41" s="306"/>
    </row>
    <row r="42" spans="1:10" ht="15.75" customHeight="1">
      <c r="A42" s="306"/>
      <c r="B42" s="306"/>
      <c r="C42" s="306"/>
      <c r="D42" s="306"/>
      <c r="E42" s="306"/>
      <c r="F42" s="306"/>
      <c r="G42" s="306"/>
      <c r="H42" s="306"/>
      <c r="I42" s="306"/>
      <c r="J42" s="306"/>
    </row>
    <row r="43" spans="1:10" ht="15.75" customHeight="1">
      <c r="A43" s="306"/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75" customHeight="1">
      <c r="A44" s="306"/>
      <c r="B44" s="306"/>
      <c r="C44" s="306"/>
      <c r="D44" s="306"/>
      <c r="E44" s="306"/>
      <c r="F44" s="306"/>
      <c r="G44" s="306"/>
      <c r="H44" s="306"/>
      <c r="I44" s="306"/>
      <c r="J44" s="306"/>
    </row>
    <row r="45" spans="1:10" ht="15.75" customHeight="1">
      <c r="A45" s="306"/>
      <c r="B45" s="306"/>
      <c r="C45" s="306"/>
      <c r="D45" s="306"/>
      <c r="E45" s="306"/>
      <c r="F45" s="306"/>
      <c r="G45" s="306"/>
      <c r="H45" s="306"/>
      <c r="I45" s="306"/>
      <c r="J45" s="306"/>
    </row>
    <row r="46" spans="1:10" ht="15.75" customHeight="1">
      <c r="A46" s="306"/>
      <c r="B46" s="306"/>
      <c r="C46" s="306"/>
      <c r="D46" s="306"/>
      <c r="E46" s="306"/>
      <c r="F46" s="306"/>
      <c r="G46" s="306"/>
      <c r="H46" s="306"/>
      <c r="I46" s="306"/>
      <c r="J46" s="306"/>
    </row>
    <row r="47" spans="1:10" ht="15.75" customHeight="1">
      <c r="A47" s="306"/>
      <c r="B47" s="306"/>
      <c r="C47" s="306"/>
      <c r="D47" s="306"/>
      <c r="E47" s="306"/>
      <c r="F47" s="306"/>
      <c r="G47" s="306"/>
      <c r="H47" s="306"/>
      <c r="I47" s="306"/>
      <c r="J47" s="306"/>
    </row>
    <row r="48" spans="1:10" ht="15.75" customHeight="1">
      <c r="A48" s="306"/>
      <c r="B48" s="306"/>
      <c r="C48" s="306"/>
      <c r="D48" s="306"/>
      <c r="E48" s="306"/>
      <c r="F48" s="306"/>
      <c r="G48" s="306"/>
      <c r="H48" s="306"/>
      <c r="I48" s="306"/>
      <c r="J48" s="306"/>
    </row>
    <row r="49" spans="1:10" ht="15.75" customHeight="1">
      <c r="A49" s="306"/>
      <c r="B49" s="306"/>
      <c r="C49" s="306"/>
      <c r="D49" s="306"/>
      <c r="E49" s="306"/>
      <c r="F49" s="306"/>
      <c r="G49" s="306"/>
      <c r="H49" s="306"/>
      <c r="I49" s="306"/>
      <c r="J49" s="306"/>
    </row>
    <row r="50" spans="1:10" ht="15.75" customHeight="1">
      <c r="A50" s="306"/>
      <c r="B50" s="306"/>
      <c r="C50" s="306"/>
      <c r="D50" s="306"/>
      <c r="E50" s="306"/>
      <c r="F50" s="306"/>
      <c r="G50" s="306"/>
      <c r="H50" s="306"/>
      <c r="I50" s="306"/>
      <c r="J50" s="306"/>
    </row>
    <row r="51" spans="1:10" ht="15.75" customHeight="1">
      <c r="A51" s="306"/>
      <c r="B51" s="306"/>
      <c r="C51" s="306"/>
      <c r="D51" s="306"/>
      <c r="E51" s="306"/>
      <c r="F51" s="306"/>
      <c r="G51" s="306"/>
      <c r="H51" s="306"/>
      <c r="I51" s="306"/>
      <c r="J51" s="306"/>
    </row>
    <row r="52" spans="1:10" ht="15.75" customHeight="1">
      <c r="A52" s="306"/>
      <c r="B52" s="306"/>
      <c r="C52" s="306"/>
      <c r="D52" s="306"/>
      <c r="E52" s="306"/>
      <c r="F52" s="306"/>
      <c r="G52" s="306"/>
      <c r="H52" s="306"/>
      <c r="I52" s="306"/>
      <c r="J52" s="306"/>
    </row>
    <row r="53" spans="1:10" ht="15.7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</row>
    <row r="54" spans="1:10" ht="15.75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</row>
    <row r="55" spans="1:10" ht="15.75" customHeight="1">
      <c r="A55" s="306"/>
      <c r="B55" s="306"/>
      <c r="C55" s="306"/>
      <c r="D55" s="306"/>
      <c r="E55" s="306"/>
      <c r="F55" s="306"/>
      <c r="G55" s="306"/>
      <c r="H55" s="306"/>
      <c r="I55" s="306"/>
      <c r="J55" s="306"/>
    </row>
    <row r="56" spans="1:10" ht="15.75" customHeight="1">
      <c r="A56" s="306"/>
      <c r="B56" s="306"/>
      <c r="C56" s="306"/>
      <c r="D56" s="306"/>
      <c r="E56" s="306"/>
      <c r="F56" s="306"/>
      <c r="G56" s="306"/>
      <c r="H56" s="306"/>
      <c r="I56" s="306"/>
      <c r="J56" s="306"/>
    </row>
    <row r="57" spans="1:10" ht="15.75" customHeight="1">
      <c r="A57" s="306"/>
      <c r="B57" s="306"/>
      <c r="C57" s="306"/>
      <c r="D57" s="306"/>
      <c r="E57" s="306"/>
      <c r="F57" s="306"/>
      <c r="G57" s="306"/>
      <c r="H57" s="306"/>
      <c r="I57" s="306"/>
      <c r="J57" s="306"/>
    </row>
    <row r="58" spans="1:10" ht="15.75" customHeight="1">
      <c r="A58" s="306"/>
      <c r="B58" s="306"/>
      <c r="C58" s="306"/>
      <c r="D58" s="306"/>
      <c r="E58" s="306"/>
      <c r="F58" s="306"/>
      <c r="G58" s="306"/>
      <c r="H58" s="306"/>
      <c r="I58" s="306"/>
      <c r="J58" s="306"/>
    </row>
    <row r="59" spans="1:10" ht="15.75" customHeight="1">
      <c r="A59" s="306"/>
      <c r="B59" s="306"/>
      <c r="C59" s="306"/>
      <c r="D59" s="306"/>
      <c r="E59" s="306"/>
      <c r="F59" s="306"/>
      <c r="G59" s="306"/>
      <c r="H59" s="306"/>
      <c r="I59" s="306"/>
      <c r="J59" s="306"/>
    </row>
    <row r="60" spans="1:10" ht="15.75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</row>
    <row r="61" spans="1:10" ht="15.75" customHeight="1">
      <c r="A61" s="306"/>
      <c r="B61" s="306"/>
      <c r="C61" s="306"/>
      <c r="D61" s="306"/>
      <c r="E61" s="306"/>
      <c r="F61" s="306"/>
      <c r="G61" s="306"/>
      <c r="H61" s="306"/>
      <c r="I61" s="306"/>
      <c r="J61" s="306"/>
    </row>
    <row r="62" spans="1:10" ht="15.75" customHeight="1">
      <c r="A62" s="306"/>
      <c r="B62" s="306"/>
      <c r="C62" s="306"/>
      <c r="D62" s="306"/>
      <c r="E62" s="306"/>
      <c r="F62" s="306"/>
      <c r="G62" s="306"/>
      <c r="H62" s="306"/>
      <c r="I62" s="306"/>
      <c r="J62" s="306"/>
    </row>
    <row r="63" spans="1:10" ht="15.75" customHeight="1">
      <c r="A63" s="306"/>
      <c r="B63" s="306"/>
      <c r="C63" s="306"/>
      <c r="D63" s="306"/>
      <c r="E63" s="306"/>
      <c r="F63" s="306"/>
      <c r="G63" s="306"/>
      <c r="H63" s="306"/>
      <c r="I63" s="306"/>
      <c r="J63" s="306"/>
    </row>
    <row r="64" spans="1:10" ht="15.75" customHeight="1">
      <c r="A64" s="306"/>
      <c r="B64" s="306"/>
      <c r="C64" s="306"/>
      <c r="D64" s="306"/>
      <c r="E64" s="306"/>
      <c r="F64" s="306"/>
      <c r="G64" s="306"/>
      <c r="H64" s="306"/>
      <c r="I64" s="306"/>
      <c r="J64" s="306"/>
    </row>
    <row r="65" spans="1:10" ht="15.75" customHeight="1">
      <c r="A65" s="306"/>
      <c r="B65" s="306"/>
      <c r="C65" s="306"/>
      <c r="D65" s="306"/>
      <c r="E65" s="306"/>
      <c r="F65" s="306"/>
      <c r="G65" s="306"/>
      <c r="H65" s="306"/>
      <c r="I65" s="306"/>
      <c r="J65" s="306"/>
    </row>
    <row r="66" spans="1:10" ht="15.75" customHeight="1">
      <c r="A66" s="306"/>
      <c r="B66" s="306"/>
      <c r="C66" s="306"/>
      <c r="D66" s="306"/>
      <c r="E66" s="306"/>
      <c r="F66" s="306"/>
      <c r="G66" s="306"/>
      <c r="H66" s="306"/>
      <c r="I66" s="306"/>
      <c r="J66" s="306"/>
    </row>
    <row r="67" spans="1:10" ht="15.75" customHeight="1">
      <c r="A67" s="306"/>
      <c r="B67" s="306"/>
      <c r="C67" s="306"/>
      <c r="D67" s="306"/>
      <c r="E67" s="306"/>
      <c r="F67" s="306"/>
      <c r="G67" s="306"/>
      <c r="H67" s="306"/>
      <c r="I67" s="306"/>
      <c r="J67" s="306"/>
    </row>
    <row r="68" spans="1:10" ht="15.75" customHeight="1">
      <c r="A68" s="306"/>
      <c r="B68" s="306"/>
      <c r="C68" s="306"/>
      <c r="D68" s="306"/>
      <c r="E68" s="306"/>
      <c r="F68" s="306"/>
      <c r="G68" s="306"/>
      <c r="H68" s="306"/>
      <c r="I68" s="306"/>
      <c r="J68" s="306"/>
    </row>
    <row r="69" spans="1:10" ht="15.75" customHeight="1">
      <c r="A69" s="306"/>
      <c r="B69" s="306"/>
      <c r="C69" s="306"/>
      <c r="D69" s="306"/>
      <c r="E69" s="306"/>
      <c r="F69" s="306"/>
      <c r="G69" s="306"/>
      <c r="H69" s="306"/>
      <c r="I69" s="306"/>
      <c r="J69" s="306"/>
    </row>
    <row r="70" spans="1:10" ht="15.75" customHeight="1">
      <c r="A70" s="306"/>
      <c r="B70" s="306"/>
      <c r="C70" s="306"/>
      <c r="D70" s="306"/>
      <c r="E70" s="306"/>
      <c r="F70" s="306"/>
      <c r="G70" s="306"/>
      <c r="H70" s="306"/>
      <c r="I70" s="306"/>
      <c r="J70" s="306"/>
    </row>
    <row r="71" spans="1:10" ht="15.75" customHeight="1">
      <c r="A71" s="306"/>
      <c r="B71" s="306"/>
      <c r="C71" s="306"/>
      <c r="D71" s="306"/>
      <c r="E71" s="306"/>
      <c r="F71" s="306"/>
      <c r="G71" s="306"/>
      <c r="H71" s="306"/>
      <c r="I71" s="306"/>
      <c r="J71" s="306"/>
    </row>
    <row r="72" spans="1:10" ht="15.75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</row>
    <row r="73" spans="1:10" ht="15.75" customHeight="1">
      <c r="A73" s="306"/>
      <c r="B73" s="306"/>
      <c r="C73" s="306"/>
      <c r="D73" s="306"/>
      <c r="E73" s="306"/>
      <c r="F73" s="306"/>
      <c r="G73" s="306"/>
      <c r="H73" s="306"/>
      <c r="I73" s="306"/>
      <c r="J73" s="306"/>
    </row>
    <row r="74" spans="1:10" ht="15.75" customHeight="1">
      <c r="A74" s="306"/>
      <c r="B74" s="306"/>
      <c r="C74" s="306"/>
      <c r="D74" s="306"/>
      <c r="E74" s="306"/>
      <c r="F74" s="306"/>
      <c r="G74" s="306"/>
      <c r="H74" s="306"/>
      <c r="I74" s="306"/>
      <c r="J74" s="306"/>
    </row>
    <row r="75" spans="1:10" ht="15.75" customHeight="1">
      <c r="A75" s="306"/>
      <c r="B75" s="306"/>
      <c r="C75" s="306"/>
      <c r="D75" s="306"/>
      <c r="E75" s="306"/>
      <c r="F75" s="306"/>
      <c r="G75" s="306"/>
      <c r="H75" s="306"/>
      <c r="I75" s="306"/>
      <c r="J75" s="306"/>
    </row>
    <row r="76" spans="1:10" ht="15.75" customHeight="1">
      <c r="A76" s="306"/>
      <c r="B76" s="306"/>
      <c r="C76" s="306"/>
      <c r="D76" s="306"/>
      <c r="E76" s="306"/>
      <c r="F76" s="306"/>
      <c r="G76" s="306"/>
      <c r="H76" s="306"/>
      <c r="I76" s="306"/>
      <c r="J76" s="306"/>
    </row>
    <row r="77" spans="1:10" ht="15.75" customHeight="1">
      <c r="A77" s="306"/>
      <c r="B77" s="306"/>
      <c r="C77" s="306"/>
      <c r="D77" s="306"/>
      <c r="E77" s="306"/>
      <c r="F77" s="306"/>
      <c r="G77" s="306"/>
      <c r="H77" s="306"/>
      <c r="I77" s="306"/>
      <c r="J77" s="306"/>
    </row>
    <row r="78" spans="1:10" ht="15.75" customHeight="1">
      <c r="A78" s="306"/>
      <c r="B78" s="306"/>
      <c r="C78" s="306"/>
      <c r="D78" s="306"/>
      <c r="E78" s="306"/>
      <c r="F78" s="306"/>
      <c r="G78" s="306"/>
      <c r="H78" s="306"/>
      <c r="I78" s="306"/>
      <c r="J78" s="306"/>
    </row>
    <row r="79" spans="1:10" ht="15.75" customHeight="1">
      <c r="A79" s="306"/>
      <c r="B79" s="306"/>
      <c r="C79" s="306"/>
      <c r="D79" s="306"/>
      <c r="E79" s="306"/>
      <c r="F79" s="306"/>
      <c r="G79" s="306"/>
      <c r="H79" s="306"/>
      <c r="I79" s="306"/>
      <c r="J79" s="306"/>
    </row>
    <row r="80" spans="1:10" ht="15.75" customHeight="1">
      <c r="A80" s="306"/>
      <c r="B80" s="306"/>
      <c r="C80" s="306"/>
      <c r="D80" s="306"/>
      <c r="E80" s="306"/>
      <c r="F80" s="306"/>
      <c r="G80" s="306"/>
      <c r="H80" s="306"/>
      <c r="I80" s="306"/>
      <c r="J80" s="306"/>
    </row>
    <row r="81" spans="1:10" ht="15.75" customHeight="1">
      <c r="A81" s="306"/>
      <c r="B81" s="306"/>
      <c r="C81" s="306"/>
      <c r="D81" s="306"/>
      <c r="E81" s="306"/>
      <c r="F81" s="306"/>
      <c r="G81" s="306"/>
      <c r="H81" s="306"/>
      <c r="I81" s="306"/>
      <c r="J81" s="306"/>
    </row>
    <row r="82" spans="1:10" ht="15.75" customHeight="1">
      <c r="A82" s="306"/>
      <c r="B82" s="306"/>
      <c r="C82" s="306"/>
      <c r="D82" s="306"/>
      <c r="E82" s="306"/>
      <c r="F82" s="306"/>
      <c r="G82" s="306"/>
      <c r="H82" s="306"/>
      <c r="I82" s="306"/>
      <c r="J82" s="306"/>
    </row>
    <row r="83" spans="1:10" ht="15.75" customHeight="1">
      <c r="A83" s="306"/>
      <c r="B83" s="306"/>
      <c r="C83" s="306"/>
      <c r="D83" s="306"/>
      <c r="E83" s="306"/>
      <c r="F83" s="306"/>
      <c r="G83" s="306"/>
      <c r="H83" s="306"/>
      <c r="I83" s="306"/>
      <c r="J83" s="306"/>
    </row>
    <row r="84" spans="1:10" ht="15.75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</row>
    <row r="85" spans="1:10" ht="15.75" customHeight="1">
      <c r="A85" s="306"/>
      <c r="B85" s="306"/>
      <c r="C85" s="306"/>
      <c r="D85" s="306"/>
      <c r="E85" s="306"/>
      <c r="F85" s="306"/>
      <c r="G85" s="306"/>
      <c r="H85" s="306"/>
      <c r="I85" s="306"/>
      <c r="J85" s="306"/>
    </row>
    <row r="86" spans="1:10" ht="15.75" customHeight="1">
      <c r="A86" s="306"/>
      <c r="B86" s="306"/>
      <c r="C86" s="306"/>
      <c r="D86" s="306"/>
      <c r="E86" s="306"/>
      <c r="F86" s="306"/>
      <c r="G86" s="306"/>
      <c r="H86" s="306"/>
      <c r="I86" s="306"/>
      <c r="J86" s="306"/>
    </row>
    <row r="87" spans="1:10" ht="15.75" customHeight="1">
      <c r="A87" s="306"/>
      <c r="B87" s="306"/>
      <c r="C87" s="306"/>
      <c r="D87" s="306"/>
      <c r="E87" s="306"/>
      <c r="F87" s="306"/>
      <c r="G87" s="306"/>
      <c r="H87" s="306"/>
      <c r="I87" s="306"/>
      <c r="J87" s="306"/>
    </row>
    <row r="88" spans="1:10" ht="15.75" customHeight="1">
      <c r="A88" s="306"/>
      <c r="B88" s="306"/>
      <c r="C88" s="306"/>
      <c r="D88" s="306"/>
      <c r="E88" s="306"/>
      <c r="F88" s="306"/>
      <c r="G88" s="306"/>
      <c r="H88" s="306"/>
      <c r="I88" s="306"/>
      <c r="J88" s="306"/>
    </row>
  </sheetData>
  <mergeCells count="10">
    <mergeCell ref="A21:D21"/>
    <mergeCell ref="A22:B22"/>
    <mergeCell ref="C5:C6"/>
    <mergeCell ref="D5:E5"/>
    <mergeCell ref="A1:F1"/>
    <mergeCell ref="A2:F2"/>
    <mergeCell ref="A3:F3"/>
    <mergeCell ref="A5:A6"/>
    <mergeCell ref="B5:B6"/>
    <mergeCell ref="F5:F6"/>
  </mergeCells>
  <printOptions horizontalCentered="1"/>
  <pageMargins left="0.70866141732283472" right="0.70866141732283472" top="0.74803149606299213" bottom="0.74803149606299213" header="0" footer="0"/>
  <pageSetup scale="6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0"/>
  <sheetViews>
    <sheetView workbookViewId="0">
      <selection activeCell="C24" sqref="C24"/>
    </sheetView>
  </sheetViews>
  <sheetFormatPr baseColWidth="10" defaultColWidth="14.42578125" defaultRowHeight="15" customHeight="1"/>
  <cols>
    <col min="1" max="1" width="61.140625" customWidth="1"/>
    <col min="2" max="2" width="32.140625" customWidth="1"/>
    <col min="3" max="3" width="19.28515625" customWidth="1"/>
    <col min="4" max="4" width="17.140625" customWidth="1"/>
    <col min="5" max="9" width="10.7109375" customWidth="1"/>
  </cols>
  <sheetData>
    <row r="1" spans="1:5">
      <c r="A1" s="825" t="s">
        <v>1114</v>
      </c>
      <c r="B1" s="749"/>
      <c r="C1" s="749"/>
      <c r="D1" s="657"/>
      <c r="E1" s="657"/>
    </row>
    <row r="2" spans="1:5" ht="15" customHeight="1">
      <c r="A2" s="825" t="s">
        <v>2764</v>
      </c>
      <c r="B2" s="749"/>
      <c r="C2" s="749"/>
      <c r="D2" s="657"/>
      <c r="E2" s="657"/>
    </row>
    <row r="3" spans="1:5">
      <c r="A3" s="750" t="s">
        <v>1116</v>
      </c>
      <c r="B3" s="749"/>
      <c r="C3" s="749"/>
      <c r="D3" s="549"/>
      <c r="E3" s="549"/>
    </row>
    <row r="4" spans="1:5" ht="15" customHeight="1" thickBot="1"/>
    <row r="5" spans="1:5" ht="15" customHeight="1">
      <c r="A5" s="943" t="s">
        <v>2765</v>
      </c>
      <c r="B5" s="945" t="s">
        <v>2751</v>
      </c>
      <c r="C5" s="945" t="s">
        <v>2752</v>
      </c>
      <c r="D5" s="941" t="s">
        <v>2754</v>
      </c>
    </row>
    <row r="6" spans="1:5" ht="15" customHeight="1">
      <c r="A6" s="944"/>
      <c r="B6" s="934"/>
      <c r="C6" s="934"/>
      <c r="D6" s="942"/>
    </row>
    <row r="7" spans="1:5" ht="15" customHeight="1">
      <c r="A7" s="189"/>
      <c r="B7" s="189"/>
      <c r="C7" s="189"/>
      <c r="D7" s="189"/>
    </row>
    <row r="8" spans="1:5" ht="15" customHeight="1">
      <c r="A8" s="189"/>
      <c r="B8" s="189"/>
      <c r="C8" s="189"/>
      <c r="D8" s="189"/>
    </row>
    <row r="9" spans="1:5" ht="15" customHeight="1">
      <c r="A9" s="189"/>
      <c r="B9" s="189"/>
      <c r="C9" s="189"/>
      <c r="D9" s="189"/>
    </row>
    <row r="10" spans="1:5" ht="15" customHeight="1">
      <c r="A10" s="189"/>
      <c r="B10" s="189"/>
      <c r="C10" s="189"/>
      <c r="D10" s="189"/>
    </row>
    <row r="11" spans="1:5" ht="15" customHeight="1">
      <c r="A11" s="189"/>
      <c r="B11" s="189"/>
      <c r="C11" s="189"/>
      <c r="D11" s="189"/>
    </row>
    <row r="12" spans="1:5" ht="15" customHeight="1">
      <c r="A12" s="189"/>
      <c r="B12" s="189"/>
      <c r="C12" s="189"/>
      <c r="D12" s="189"/>
    </row>
    <row r="13" spans="1:5" ht="15" customHeight="1">
      <c r="A13" s="189"/>
      <c r="B13" s="189"/>
      <c r="C13" s="189"/>
      <c r="D13" s="189"/>
    </row>
    <row r="14" spans="1:5" ht="15" customHeight="1">
      <c r="A14" s="189"/>
      <c r="B14" s="189"/>
      <c r="C14" s="189"/>
      <c r="D14" s="189"/>
    </row>
    <row r="15" spans="1:5" ht="15" customHeight="1" thickBot="1">
      <c r="A15" s="189"/>
      <c r="B15" s="189"/>
      <c r="C15" s="189"/>
      <c r="D15" s="189"/>
    </row>
    <row r="16" spans="1:5" ht="15" customHeight="1">
      <c r="A16" s="738" t="s">
        <v>1232</v>
      </c>
      <c r="B16" s="738"/>
      <c r="C16" s="738"/>
      <c r="D16" s="73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16:D16"/>
    <mergeCell ref="D5:D6"/>
    <mergeCell ref="A1:C1"/>
    <mergeCell ref="A2:C2"/>
    <mergeCell ref="A3:C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" footer="0"/>
  <pageSetup scale="8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C00000"/>
  </sheetPr>
  <dimension ref="A1:G43"/>
  <sheetViews>
    <sheetView zoomScale="87" zoomScaleNormal="87" workbookViewId="0">
      <selection activeCell="B7" sqref="B7"/>
    </sheetView>
  </sheetViews>
  <sheetFormatPr baseColWidth="10" defaultColWidth="11.42578125" defaultRowHeight="15.75"/>
  <cols>
    <col min="1" max="1" width="66.42578125" style="201" customWidth="1"/>
    <col min="2" max="2" width="16.28515625" style="242" bestFit="1" customWidth="1"/>
    <col min="3" max="3" width="15.5703125" style="242" bestFit="1" customWidth="1"/>
    <col min="4" max="4" width="20.7109375" style="242" customWidth="1"/>
    <col min="5" max="5" width="17.5703125" style="242" bestFit="1" customWidth="1"/>
    <col min="6" max="6" width="15.5703125" style="242" bestFit="1" customWidth="1"/>
    <col min="7" max="7" width="19.140625" style="242" customWidth="1"/>
  </cols>
  <sheetData>
    <row r="1" spans="1:7">
      <c r="A1" s="950" t="s">
        <v>2766</v>
      </c>
      <c r="B1" s="950"/>
      <c r="C1" s="950"/>
      <c r="D1" s="950"/>
      <c r="E1" s="950"/>
      <c r="F1" s="950"/>
      <c r="G1" s="950"/>
    </row>
    <row r="2" spans="1:7" ht="16.5" thickBot="1">
      <c r="A2" s="199" t="s">
        <v>2767</v>
      </c>
      <c r="B2" s="235" t="s">
        <v>2768</v>
      </c>
      <c r="C2" s="236"/>
      <c r="D2" s="236"/>
      <c r="E2" s="236"/>
      <c r="F2" s="236"/>
      <c r="G2" s="236"/>
    </row>
    <row r="3" spans="1:7" ht="15">
      <c r="A3" s="951" t="s">
        <v>1114</v>
      </c>
      <c r="B3" s="952"/>
      <c r="C3" s="952"/>
      <c r="D3" s="952"/>
      <c r="E3" s="952"/>
      <c r="F3" s="952"/>
      <c r="G3" s="953"/>
    </row>
    <row r="4" spans="1:7" ht="15">
      <c r="A4" s="954" t="s">
        <v>2769</v>
      </c>
      <c r="B4" s="955"/>
      <c r="C4" s="955"/>
      <c r="D4" s="955"/>
      <c r="E4" s="955"/>
      <c r="F4" s="955"/>
      <c r="G4" s="956"/>
    </row>
    <row r="5" spans="1:7" ht="15">
      <c r="A5" s="954" t="s">
        <v>2770</v>
      </c>
      <c r="B5" s="955"/>
      <c r="C5" s="955"/>
      <c r="D5" s="955"/>
      <c r="E5" s="955"/>
      <c r="F5" s="955"/>
      <c r="G5" s="956"/>
    </row>
    <row r="6" spans="1:7" thickBot="1">
      <c r="A6" s="957" t="s">
        <v>2771</v>
      </c>
      <c r="B6" s="958"/>
      <c r="C6" s="958"/>
      <c r="D6" s="958"/>
      <c r="E6" s="958"/>
      <c r="F6" s="958"/>
      <c r="G6" s="959"/>
    </row>
    <row r="7" spans="1:7" ht="31.5">
      <c r="A7" s="960" t="s">
        <v>2772</v>
      </c>
      <c r="B7" s="237" t="s">
        <v>2773</v>
      </c>
      <c r="C7" s="946" t="s">
        <v>2774</v>
      </c>
      <c r="D7" s="946" t="s">
        <v>2775</v>
      </c>
      <c r="E7" s="946" t="s">
        <v>2776</v>
      </c>
      <c r="F7" s="946" t="s">
        <v>2777</v>
      </c>
      <c r="G7" s="946" t="s">
        <v>2778</v>
      </c>
    </row>
    <row r="8" spans="1:7" ht="16.5" thickBot="1">
      <c r="A8" s="961"/>
      <c r="B8" s="238">
        <v>2022</v>
      </c>
      <c r="C8" s="947"/>
      <c r="D8" s="947"/>
      <c r="E8" s="947"/>
      <c r="F8" s="947"/>
      <c r="G8" s="947"/>
    </row>
    <row r="9" spans="1:7" ht="15">
      <c r="A9" s="204"/>
      <c r="B9" s="239"/>
      <c r="C9" s="239"/>
      <c r="D9" s="239"/>
      <c r="E9" s="239"/>
      <c r="F9" s="239"/>
      <c r="G9" s="239"/>
    </row>
    <row r="10" spans="1:7" s="243" customFormat="1" ht="25.5">
      <c r="A10" s="203" t="s">
        <v>2779</v>
      </c>
      <c r="B10" s="240">
        <f t="shared" ref="B10:G10" si="0">SUM(B11:B23)</f>
        <v>268815829</v>
      </c>
      <c r="C10" s="240">
        <f t="shared" si="0"/>
        <v>419394591.02999997</v>
      </c>
      <c r="D10" s="240">
        <f t="shared" si="0"/>
        <v>1011616653.4021</v>
      </c>
      <c r="E10" s="240">
        <f t="shared" si="0"/>
        <v>438914837.05024701</v>
      </c>
      <c r="F10" s="240">
        <f t="shared" si="0"/>
        <v>600427706.15527165</v>
      </c>
      <c r="G10" s="240">
        <f t="shared" si="0"/>
        <v>1048833186.8855989</v>
      </c>
    </row>
    <row r="11" spans="1:7" ht="15">
      <c r="A11" s="204" t="s">
        <v>2780</v>
      </c>
      <c r="B11" s="239"/>
      <c r="C11" s="239"/>
      <c r="D11" s="239"/>
      <c r="E11" s="239"/>
      <c r="F11" s="239"/>
      <c r="G11" s="239"/>
    </row>
    <row r="12" spans="1:7" ht="15">
      <c r="A12" s="204" t="s">
        <v>2781</v>
      </c>
      <c r="B12" s="239"/>
      <c r="C12" s="239"/>
      <c r="D12" s="239"/>
      <c r="E12" s="239"/>
      <c r="F12" s="239"/>
      <c r="G12" s="239"/>
    </row>
    <row r="13" spans="1:7" ht="15">
      <c r="A13" s="204" t="s">
        <v>2782</v>
      </c>
      <c r="B13" s="239"/>
      <c r="C13" s="239"/>
      <c r="D13" s="239"/>
      <c r="E13" s="239"/>
      <c r="F13" s="239"/>
      <c r="G13" s="239"/>
    </row>
    <row r="14" spans="1:7" ht="15">
      <c r="A14" s="204" t="s">
        <v>2783</v>
      </c>
      <c r="B14" s="239"/>
      <c r="C14" s="239"/>
      <c r="D14" s="239"/>
      <c r="E14" s="239"/>
      <c r="F14" s="239"/>
      <c r="G14" s="239"/>
    </row>
    <row r="15" spans="1:7" ht="15">
      <c r="A15" s="204" t="s">
        <v>2784</v>
      </c>
      <c r="B15" s="239"/>
      <c r="C15" s="239"/>
      <c r="D15" s="239"/>
      <c r="E15" s="239"/>
      <c r="F15" s="239"/>
      <c r="G15" s="239"/>
    </row>
    <row r="16" spans="1:7" ht="15">
      <c r="A16" s="204" t="s">
        <v>2785</v>
      </c>
      <c r="B16" s="239"/>
      <c r="C16" s="239"/>
      <c r="D16" s="239"/>
      <c r="E16" s="239"/>
      <c r="F16" s="239"/>
      <c r="G16" s="239"/>
    </row>
    <row r="17" spans="1:7" ht="15">
      <c r="A17" s="204" t="s">
        <v>2786</v>
      </c>
      <c r="B17" s="239"/>
      <c r="C17" s="239"/>
      <c r="D17" s="239"/>
      <c r="E17" s="239"/>
      <c r="F17" s="239"/>
      <c r="G17" s="239"/>
    </row>
    <row r="18" spans="1:7" ht="15">
      <c r="A18" s="204" t="s">
        <v>2787</v>
      </c>
      <c r="B18" s="239">
        <v>260547800</v>
      </c>
      <c r="C18" s="239">
        <f>260547800+150000000</f>
        <v>410547800</v>
      </c>
      <c r="D18" s="239">
        <f>852150587+150000000</f>
        <v>1002150587</v>
      </c>
      <c r="E18" s="239">
        <f>+B18*1.07+150000000</f>
        <v>428786146</v>
      </c>
      <c r="F18" s="239">
        <f>+C18*1.07+150000000</f>
        <v>589286146</v>
      </c>
      <c r="G18" s="239">
        <f>886577470.7148+150000000</f>
        <v>1036577470.7148</v>
      </c>
    </row>
    <row r="19" spans="1:7" ht="15">
      <c r="A19" s="204" t="s">
        <v>2788</v>
      </c>
      <c r="B19" s="239"/>
      <c r="C19" s="239"/>
      <c r="D19" s="239"/>
      <c r="E19" s="239"/>
      <c r="F19" s="239"/>
      <c r="G19" s="239"/>
    </row>
    <row r="20" spans="1:7" ht="15">
      <c r="A20" s="204" t="s">
        <v>2789</v>
      </c>
      <c r="B20" s="239"/>
      <c r="C20" s="239"/>
      <c r="D20" s="239"/>
      <c r="E20" s="239"/>
      <c r="F20" s="239"/>
      <c r="G20" s="239"/>
    </row>
    <row r="21" spans="1:7" ht="15">
      <c r="A21" s="204" t="s">
        <v>2790</v>
      </c>
      <c r="B21" s="239"/>
      <c r="C21" s="239"/>
      <c r="D21" s="239"/>
      <c r="E21" s="239"/>
      <c r="F21" s="239"/>
      <c r="G21" s="239"/>
    </row>
    <row r="22" spans="1:7" ht="15">
      <c r="A22" s="204" t="s">
        <v>2791</v>
      </c>
      <c r="B22" s="239">
        <f>+'LDF 7c'!G20</f>
        <v>8268029</v>
      </c>
      <c r="C22" s="239">
        <f>+B22*1.07</f>
        <v>8846791.0300000012</v>
      </c>
      <c r="D22" s="239">
        <f>+C22*1.07</f>
        <v>9466066.4021000024</v>
      </c>
      <c r="E22" s="239">
        <f>+D22*1.07</f>
        <v>10128691.050247002</v>
      </c>
      <c r="F22" s="239">
        <f>+E22*1.1</f>
        <v>11141560.155271703</v>
      </c>
      <c r="G22" s="239">
        <f>+F22*1.1</f>
        <v>12255716.170798875</v>
      </c>
    </row>
    <row r="23" spans="1:7" ht="5.25" customHeight="1">
      <c r="A23" s="204"/>
      <c r="B23" s="239"/>
      <c r="C23" s="239"/>
      <c r="D23" s="239"/>
      <c r="E23" s="239"/>
      <c r="F23" s="239"/>
      <c r="G23" s="239"/>
    </row>
    <row r="24" spans="1:7" ht="27">
      <c r="A24" s="203" t="s">
        <v>2792</v>
      </c>
      <c r="B24" s="240">
        <v>0</v>
      </c>
      <c r="C24" s="240"/>
      <c r="D24" s="240"/>
      <c r="E24" s="240"/>
      <c r="F24" s="240"/>
      <c r="G24" s="240"/>
    </row>
    <row r="25" spans="1:7" ht="15">
      <c r="A25" s="204" t="s">
        <v>2793</v>
      </c>
      <c r="B25" s="239"/>
      <c r="C25" s="239"/>
      <c r="D25" s="239"/>
      <c r="E25" s="239"/>
      <c r="F25" s="239"/>
      <c r="G25" s="239"/>
    </row>
    <row r="26" spans="1:7" ht="15">
      <c r="A26" s="204" t="s">
        <v>2794</v>
      </c>
      <c r="B26" s="239"/>
      <c r="C26" s="239"/>
      <c r="D26" s="239"/>
      <c r="E26" s="239"/>
      <c r="F26" s="239"/>
      <c r="G26" s="239"/>
    </row>
    <row r="27" spans="1:7" ht="15">
      <c r="A27" s="204" t="s">
        <v>2795</v>
      </c>
      <c r="B27" s="239"/>
      <c r="C27" s="239"/>
      <c r="D27" s="239"/>
      <c r="E27" s="239"/>
      <c r="F27" s="239"/>
      <c r="G27" s="239"/>
    </row>
    <row r="28" spans="1:7" ht="38.25" customHeight="1">
      <c r="A28" s="204" t="s">
        <v>2796</v>
      </c>
      <c r="B28" s="239"/>
      <c r="C28" s="239"/>
      <c r="D28" s="239"/>
      <c r="E28" s="239"/>
      <c r="F28" s="239"/>
      <c r="G28" s="239"/>
    </row>
    <row r="29" spans="1:7" ht="15">
      <c r="A29" s="204" t="s">
        <v>2797</v>
      </c>
      <c r="B29" s="239"/>
      <c r="C29" s="239"/>
      <c r="D29" s="239"/>
      <c r="E29" s="239"/>
      <c r="F29" s="239"/>
      <c r="G29" s="239"/>
    </row>
    <row r="30" spans="1:7" ht="4.5" customHeight="1">
      <c r="A30" s="204"/>
      <c r="B30" s="239"/>
      <c r="C30" s="239"/>
      <c r="D30" s="239"/>
      <c r="E30" s="239"/>
      <c r="F30" s="239"/>
      <c r="G30" s="239"/>
    </row>
    <row r="31" spans="1:7" ht="15">
      <c r="A31" s="203" t="s">
        <v>2798</v>
      </c>
      <c r="B31" s="239"/>
      <c r="C31" s="239"/>
      <c r="D31" s="239"/>
      <c r="E31" s="239"/>
      <c r="F31" s="239"/>
      <c r="G31" s="239"/>
    </row>
    <row r="32" spans="1:7" ht="15">
      <c r="A32" s="204" t="s">
        <v>2799</v>
      </c>
      <c r="B32" s="239"/>
      <c r="C32" s="239"/>
      <c r="D32" s="239"/>
      <c r="E32" s="239"/>
      <c r="F32" s="239"/>
      <c r="G32" s="239"/>
    </row>
    <row r="33" spans="1:7" ht="5.25" customHeight="1">
      <c r="A33" s="204"/>
      <c r="B33" s="239"/>
      <c r="C33" s="239"/>
      <c r="D33" s="239"/>
      <c r="E33" s="239"/>
      <c r="F33" s="239"/>
      <c r="G33" s="239"/>
    </row>
    <row r="34" spans="1:7" s="243" customFormat="1">
      <c r="A34" s="203" t="s">
        <v>2800</v>
      </c>
      <c r="B34" s="240">
        <f t="shared" ref="B34:G34" si="1">+B10+B24</f>
        <v>268815829</v>
      </c>
      <c r="C34" s="240">
        <f t="shared" si="1"/>
        <v>419394591.02999997</v>
      </c>
      <c r="D34" s="240">
        <f t="shared" si="1"/>
        <v>1011616653.4021</v>
      </c>
      <c r="E34" s="240">
        <f t="shared" si="1"/>
        <v>438914837.05024701</v>
      </c>
      <c r="F34" s="240">
        <f t="shared" si="1"/>
        <v>600427706.15527165</v>
      </c>
      <c r="G34" s="240">
        <f t="shared" si="1"/>
        <v>1048833186.8855989</v>
      </c>
    </row>
    <row r="35" spans="1:7" ht="3.75" customHeight="1">
      <c r="A35" s="204"/>
      <c r="B35" s="239"/>
      <c r="C35" s="239"/>
      <c r="D35" s="239"/>
      <c r="E35" s="239"/>
      <c r="F35" s="239"/>
      <c r="G35" s="239"/>
    </row>
    <row r="36" spans="1:7">
      <c r="A36" s="203" t="s">
        <v>2801</v>
      </c>
      <c r="B36" s="240"/>
      <c r="C36" s="240"/>
      <c r="D36" s="240"/>
      <c r="E36" s="240"/>
      <c r="F36" s="240"/>
      <c r="G36" s="240"/>
    </row>
    <row r="37" spans="1:7" ht="25.5">
      <c r="A37" s="204" t="s">
        <v>2802</v>
      </c>
      <c r="B37" s="239"/>
      <c r="C37" s="239"/>
      <c r="D37" s="239"/>
      <c r="E37" s="239"/>
      <c r="F37" s="239"/>
      <c r="G37" s="239"/>
    </row>
    <row r="38" spans="1:7" ht="25.5">
      <c r="A38" s="204" t="s">
        <v>2803</v>
      </c>
      <c r="B38" s="239"/>
      <c r="C38" s="239"/>
      <c r="D38" s="239"/>
      <c r="E38" s="239"/>
      <c r="F38" s="239"/>
      <c r="G38" s="239"/>
    </row>
    <row r="39" spans="1:7">
      <c r="A39" s="203" t="s">
        <v>2804</v>
      </c>
      <c r="B39" s="240"/>
      <c r="C39" s="240"/>
      <c r="D39" s="240"/>
      <c r="E39" s="240"/>
      <c r="F39" s="240"/>
      <c r="G39" s="240"/>
    </row>
    <row r="40" spans="1:7" thickBot="1">
      <c r="A40" s="205"/>
      <c r="B40" s="241"/>
      <c r="C40" s="241"/>
      <c r="D40" s="241"/>
      <c r="E40" s="241"/>
      <c r="F40" s="241"/>
      <c r="G40" s="241"/>
    </row>
    <row r="41" spans="1:7" ht="15" hidden="1">
      <c r="A41" s="200">
        <v>1</v>
      </c>
      <c r="B41" s="948" t="s">
        <v>2805</v>
      </c>
      <c r="C41" s="948"/>
      <c r="D41" s="948"/>
      <c r="E41" s="948"/>
      <c r="F41" s="948"/>
      <c r="G41" s="948"/>
    </row>
    <row r="42" spans="1:7" ht="15" hidden="1">
      <c r="A42" s="200">
        <v>2</v>
      </c>
      <c r="B42" s="949" t="s">
        <v>2806</v>
      </c>
      <c r="C42" s="949"/>
      <c r="D42" s="949"/>
      <c r="E42" s="949"/>
      <c r="F42" s="949"/>
      <c r="G42" s="949"/>
    </row>
    <row r="43" spans="1:7" ht="15" hidden="1">
      <c r="A43" s="200">
        <v>3</v>
      </c>
      <c r="B43" s="949" t="s">
        <v>2807</v>
      </c>
      <c r="C43" s="949"/>
      <c r="D43" s="949"/>
      <c r="E43" s="949"/>
      <c r="F43" s="949"/>
      <c r="G43" s="949"/>
    </row>
  </sheetData>
  <mergeCells count="14">
    <mergeCell ref="G7:G8"/>
    <mergeCell ref="B41:G41"/>
    <mergeCell ref="B42:G42"/>
    <mergeCell ref="B43:G43"/>
    <mergeCell ref="A1:G1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00000"/>
  </sheetPr>
  <dimension ref="A1:H35"/>
  <sheetViews>
    <sheetView workbookViewId="0">
      <selection activeCell="C13" sqref="C13"/>
    </sheetView>
  </sheetViews>
  <sheetFormatPr baseColWidth="10" defaultColWidth="11.42578125" defaultRowHeight="12.75"/>
  <cols>
    <col min="1" max="1" width="36.28515625" style="201" customWidth="1"/>
    <col min="2" max="7" width="16.140625" style="201" customWidth="1"/>
    <col min="8" max="16384" width="11.42578125" style="201"/>
  </cols>
  <sheetData>
    <row r="1" spans="1:8" ht="15.75">
      <c r="A1" s="950" t="s">
        <v>2766</v>
      </c>
      <c r="B1" s="950"/>
      <c r="C1" s="950"/>
      <c r="D1" s="950"/>
      <c r="E1" s="950"/>
      <c r="F1" s="950"/>
      <c r="G1" s="950"/>
    </row>
    <row r="2" spans="1:8" ht="13.5" thickBot="1">
      <c r="A2" s="202" t="s">
        <v>2808</v>
      </c>
      <c r="B2" s="966" t="s">
        <v>2809</v>
      </c>
      <c r="C2" s="966"/>
      <c r="D2" s="966"/>
      <c r="E2" s="966"/>
      <c r="F2" s="966"/>
      <c r="G2" s="966"/>
    </row>
    <row r="3" spans="1:8">
      <c r="A3" s="951" t="s">
        <v>1114</v>
      </c>
      <c r="B3" s="952"/>
      <c r="C3" s="952"/>
      <c r="D3" s="952"/>
      <c r="E3" s="952"/>
      <c r="F3" s="952"/>
      <c r="G3" s="953"/>
    </row>
    <row r="4" spans="1:8">
      <c r="A4" s="954" t="s">
        <v>2809</v>
      </c>
      <c r="B4" s="955"/>
      <c r="C4" s="955"/>
      <c r="D4" s="955"/>
      <c r="E4" s="955"/>
      <c r="F4" s="955"/>
      <c r="G4" s="956"/>
    </row>
    <row r="5" spans="1:8">
      <c r="A5" s="954" t="s">
        <v>2770</v>
      </c>
      <c r="B5" s="955"/>
      <c r="C5" s="955"/>
      <c r="D5" s="955"/>
      <c r="E5" s="955"/>
      <c r="F5" s="955"/>
      <c r="G5" s="956"/>
    </row>
    <row r="6" spans="1:8" ht="13.5" thickBot="1">
      <c r="A6" s="954" t="s">
        <v>2771</v>
      </c>
      <c r="B6" s="955"/>
      <c r="C6" s="955"/>
      <c r="D6" s="955"/>
      <c r="E6" s="955"/>
      <c r="F6" s="955"/>
      <c r="G6" s="956"/>
    </row>
    <row r="7" spans="1:8" ht="27">
      <c r="A7" s="960" t="s">
        <v>2772</v>
      </c>
      <c r="B7" s="207" t="s">
        <v>2810</v>
      </c>
      <c r="C7" s="962" t="s">
        <v>2811</v>
      </c>
      <c r="D7" s="962" t="s">
        <v>2812</v>
      </c>
      <c r="E7" s="962" t="s">
        <v>2813</v>
      </c>
      <c r="F7" s="962" t="s">
        <v>2814</v>
      </c>
      <c r="G7" s="962" t="s">
        <v>2815</v>
      </c>
    </row>
    <row r="8" spans="1:8" ht="13.5" thickBot="1">
      <c r="A8" s="961"/>
      <c r="B8" s="208">
        <v>2022</v>
      </c>
      <c r="C8" s="963"/>
      <c r="D8" s="963"/>
      <c r="E8" s="963"/>
      <c r="F8" s="963"/>
      <c r="G8" s="963"/>
    </row>
    <row r="9" spans="1:8" ht="27">
      <c r="A9" s="203" t="s">
        <v>2816</v>
      </c>
      <c r="B9" s="223">
        <f t="shared" ref="B9:G9" si="0">SUM(B10:B18)</f>
        <v>628821175.94000006</v>
      </c>
      <c r="C9" s="223">
        <f t="shared" si="0"/>
        <v>113701610</v>
      </c>
      <c r="D9" s="223">
        <f t="shared" si="0"/>
        <v>111242038.25</v>
      </c>
      <c r="E9" s="223">
        <f t="shared" si="0"/>
        <v>716653637.92799985</v>
      </c>
      <c r="F9" s="223">
        <f t="shared" si="0"/>
        <v>120141401.31</v>
      </c>
      <c r="G9" s="223">
        <f t="shared" si="0"/>
        <v>129752713.41480002</v>
      </c>
      <c r="H9" s="221"/>
    </row>
    <row r="10" spans="1:8">
      <c r="A10" s="204" t="s">
        <v>2817</v>
      </c>
      <c r="B10" s="224">
        <f>+'LDF 7d'!G9</f>
        <v>122429284.91000001</v>
      </c>
      <c r="C10" s="224">
        <f>60699600+2006500</f>
        <v>62706100</v>
      </c>
      <c r="D10" s="224">
        <f>+C10*1.08</f>
        <v>67722588</v>
      </c>
      <c r="E10" s="224">
        <f>+B10*1.2</f>
        <v>146915141.89200002</v>
      </c>
      <c r="F10" s="224">
        <f>+D10*1.08</f>
        <v>73140395.040000007</v>
      </c>
      <c r="G10" s="224">
        <f>+F10*1.08</f>
        <v>78991626.64320001</v>
      </c>
      <c r="H10" s="221"/>
    </row>
    <row r="11" spans="1:8">
      <c r="A11" s="204" t="s">
        <v>2818</v>
      </c>
      <c r="B11" s="224">
        <f>+'LDF 7d'!G10</f>
        <v>11761456.26</v>
      </c>
      <c r="C11" s="224">
        <v>14471500</v>
      </c>
      <c r="D11" s="224">
        <f>+C11*1.08</f>
        <v>15629220.000000002</v>
      </c>
      <c r="E11" s="224">
        <f>+B11*1.2</f>
        <v>14113747.512</v>
      </c>
      <c r="F11" s="224">
        <f>+D11*1.08</f>
        <v>16879557.600000001</v>
      </c>
      <c r="G11" s="224">
        <f>+F11*1.08</f>
        <v>18229922.208000004</v>
      </c>
      <c r="H11" s="221"/>
    </row>
    <row r="12" spans="1:8">
      <c r="A12" s="204" t="s">
        <v>2819</v>
      </c>
      <c r="B12" s="224">
        <f>+'LDF 7d'!G11</f>
        <v>39856451.810000002</v>
      </c>
      <c r="C12" s="224">
        <v>23984800</v>
      </c>
      <c r="D12" s="224">
        <f>+C12*1.08</f>
        <v>25903584</v>
      </c>
      <c r="E12" s="224">
        <f>+B12*1.2</f>
        <v>47827742.171999998</v>
      </c>
      <c r="F12" s="224">
        <f>+D12*1.08</f>
        <v>27975870.720000003</v>
      </c>
      <c r="G12" s="224">
        <f>+F12*1.08</f>
        <v>30213940.377600003</v>
      </c>
      <c r="H12" s="221"/>
    </row>
    <row r="13" spans="1:8" ht="25.5">
      <c r="A13" s="204" t="s">
        <v>2820</v>
      </c>
      <c r="B13" s="224">
        <f>+'LDF 7d'!G12</f>
        <v>412273982.95999998</v>
      </c>
      <c r="C13" s="224">
        <f>250000+189000</f>
        <v>439000</v>
      </c>
      <c r="D13" s="224">
        <f>+C13*1.08</f>
        <v>474120.00000000006</v>
      </c>
      <c r="E13" s="224">
        <f>+B13*1.2</f>
        <v>494728779.55199993</v>
      </c>
      <c r="F13" s="224">
        <f>+D13*1.08</f>
        <v>512049.60000000009</v>
      </c>
      <c r="G13" s="224">
        <f>+F13*1.08</f>
        <v>553013.56800000009</v>
      </c>
      <c r="H13" s="221"/>
    </row>
    <row r="14" spans="1:8" ht="25.5">
      <c r="A14" s="204" t="s">
        <v>2821</v>
      </c>
      <c r="B14" s="224">
        <f>+'LDF 7d'!G13</f>
        <v>0</v>
      </c>
      <c r="C14" s="224">
        <v>12100210</v>
      </c>
      <c r="D14" s="224">
        <f>+C14/8</f>
        <v>1512526.25</v>
      </c>
      <c r="E14" s="224">
        <f>+C14*1.08</f>
        <v>13068226.800000001</v>
      </c>
      <c r="F14" s="224">
        <f>+D14*1.08</f>
        <v>1633528.35</v>
      </c>
      <c r="G14" s="224">
        <f>+F14*1.08</f>
        <v>1764210.6180000002</v>
      </c>
      <c r="H14" s="221"/>
    </row>
    <row r="15" spans="1:8">
      <c r="A15" s="204" t="s">
        <v>2822</v>
      </c>
      <c r="B15" s="224"/>
      <c r="C15" s="224"/>
      <c r="D15" s="224"/>
      <c r="E15" s="224"/>
      <c r="F15" s="224"/>
      <c r="G15" s="224"/>
      <c r="H15" s="221"/>
    </row>
    <row r="16" spans="1:8" ht="25.5">
      <c r="A16" s="204" t="s">
        <v>2823</v>
      </c>
      <c r="B16" s="224">
        <v>42500000</v>
      </c>
      <c r="C16" s="224">
        <v>0</v>
      </c>
      <c r="D16" s="224">
        <v>0</v>
      </c>
      <c r="E16" s="224">
        <v>0</v>
      </c>
      <c r="F16" s="224">
        <v>0</v>
      </c>
      <c r="G16" s="224"/>
      <c r="H16" s="221"/>
    </row>
    <row r="17" spans="1:8">
      <c r="A17" s="204" t="s">
        <v>2824</v>
      </c>
      <c r="B17" s="224"/>
      <c r="C17" s="224"/>
      <c r="D17" s="224"/>
      <c r="E17" s="224"/>
      <c r="F17" s="224"/>
      <c r="G17" s="224"/>
      <c r="H17" s="221"/>
    </row>
    <row r="18" spans="1:8">
      <c r="A18" s="204" t="s">
        <v>2825</v>
      </c>
      <c r="B18" s="224"/>
      <c r="C18" s="224"/>
      <c r="D18" s="224"/>
      <c r="E18" s="224"/>
      <c r="F18" s="224"/>
      <c r="G18" s="224"/>
      <c r="H18" s="221"/>
    </row>
    <row r="19" spans="1:8" ht="27">
      <c r="A19" s="203" t="s">
        <v>2826</v>
      </c>
      <c r="B19" s="223"/>
      <c r="C19" s="223"/>
      <c r="D19" s="223"/>
      <c r="E19" s="223"/>
      <c r="F19" s="223"/>
      <c r="G19" s="223"/>
      <c r="H19" s="221"/>
    </row>
    <row r="20" spans="1:8">
      <c r="A20" s="204" t="s">
        <v>2827</v>
      </c>
      <c r="B20" s="224"/>
      <c r="C20" s="224"/>
      <c r="D20" s="224"/>
      <c r="E20" s="224"/>
      <c r="F20" s="224"/>
      <c r="G20" s="224"/>
      <c r="H20" s="221"/>
    </row>
    <row r="21" spans="1:8">
      <c r="A21" s="204" t="s">
        <v>2828</v>
      </c>
      <c r="B21" s="224"/>
      <c r="C21" s="224"/>
      <c r="D21" s="224"/>
      <c r="E21" s="224"/>
      <c r="F21" s="224"/>
      <c r="G21" s="224"/>
      <c r="H21" s="221"/>
    </row>
    <row r="22" spans="1:8">
      <c r="A22" s="204" t="s">
        <v>2829</v>
      </c>
      <c r="B22" s="224"/>
      <c r="C22" s="224"/>
      <c r="D22" s="224"/>
      <c r="E22" s="224"/>
      <c r="F22" s="224"/>
      <c r="G22" s="224"/>
      <c r="H22" s="221"/>
    </row>
    <row r="23" spans="1:8" ht="25.5">
      <c r="A23" s="204" t="s">
        <v>2830</v>
      </c>
      <c r="B23" s="224"/>
      <c r="C23" s="224"/>
      <c r="D23" s="224"/>
      <c r="E23" s="224"/>
      <c r="F23" s="224"/>
      <c r="G23" s="224"/>
      <c r="H23" s="221"/>
    </row>
    <row r="24" spans="1:8" ht="25.5">
      <c r="A24" s="204" t="s">
        <v>2831</v>
      </c>
      <c r="B24" s="224"/>
      <c r="C24" s="224"/>
      <c r="D24" s="224"/>
      <c r="E24" s="224"/>
      <c r="F24" s="224"/>
      <c r="G24" s="224"/>
      <c r="H24" s="221"/>
    </row>
    <row r="25" spans="1:8">
      <c r="A25" s="204" t="s">
        <v>2832</v>
      </c>
      <c r="B25" s="224"/>
      <c r="C25" s="224"/>
      <c r="D25" s="224"/>
      <c r="E25" s="224"/>
      <c r="F25" s="224"/>
      <c r="G25" s="224"/>
      <c r="H25" s="221"/>
    </row>
    <row r="26" spans="1:8" ht="25.5">
      <c r="A26" s="204" t="s">
        <v>2833</v>
      </c>
      <c r="B26" s="224"/>
      <c r="C26" s="224"/>
      <c r="D26" s="224"/>
      <c r="E26" s="224"/>
      <c r="F26" s="224"/>
      <c r="G26" s="224"/>
      <c r="H26" s="221"/>
    </row>
    <row r="27" spans="1:8">
      <c r="A27" s="204" t="s">
        <v>2834</v>
      </c>
      <c r="B27" s="224"/>
      <c r="C27" s="224"/>
      <c r="D27" s="224"/>
      <c r="E27" s="224"/>
      <c r="F27" s="224"/>
      <c r="G27" s="224"/>
      <c r="H27" s="221"/>
    </row>
    <row r="28" spans="1:8">
      <c r="A28" s="204" t="s">
        <v>2835</v>
      </c>
      <c r="B28" s="224"/>
      <c r="C28" s="224"/>
      <c r="D28" s="224"/>
      <c r="E28" s="224"/>
      <c r="F28" s="224"/>
      <c r="G28" s="224"/>
      <c r="H28" s="221"/>
    </row>
    <row r="29" spans="1:8" ht="25.5">
      <c r="A29" s="203" t="s">
        <v>2836</v>
      </c>
      <c r="B29" s="224">
        <f t="shared" ref="B29:G29" si="1">+B9+B19</f>
        <v>628821175.94000006</v>
      </c>
      <c r="C29" s="224">
        <f t="shared" si="1"/>
        <v>113701610</v>
      </c>
      <c r="D29" s="224">
        <f t="shared" si="1"/>
        <v>111242038.25</v>
      </c>
      <c r="E29" s="224">
        <f t="shared" si="1"/>
        <v>716653637.92799985</v>
      </c>
      <c r="F29" s="224">
        <f t="shared" si="1"/>
        <v>120141401.31</v>
      </c>
      <c r="G29" s="224">
        <f t="shared" si="1"/>
        <v>129752713.41480002</v>
      </c>
      <c r="H29" s="221"/>
    </row>
    <row r="30" spans="1:8" ht="13.5" thickBot="1">
      <c r="A30" s="205"/>
      <c r="B30" s="225"/>
      <c r="C30" s="225"/>
      <c r="D30" s="225"/>
      <c r="E30" s="225"/>
      <c r="F30" s="225"/>
      <c r="G30" s="225"/>
      <c r="H30" s="221"/>
    </row>
    <row r="31" spans="1:8" hidden="1">
      <c r="A31" s="964" t="s">
        <v>2837</v>
      </c>
      <c r="B31" s="964"/>
      <c r="C31" s="964"/>
      <c r="D31" s="964"/>
      <c r="E31" s="964"/>
      <c r="F31" s="964"/>
      <c r="G31" s="964"/>
    </row>
    <row r="32" spans="1:8" hidden="1">
      <c r="A32" s="965" t="s">
        <v>2838</v>
      </c>
      <c r="B32" s="965"/>
      <c r="C32" s="965"/>
      <c r="D32" s="965"/>
      <c r="E32" s="965"/>
      <c r="F32" s="965"/>
      <c r="G32" s="965"/>
    </row>
    <row r="33" spans="1:7" hidden="1">
      <c r="A33" s="965" t="s">
        <v>2839</v>
      </c>
      <c r="B33" s="965"/>
      <c r="C33" s="965"/>
      <c r="D33" s="965"/>
      <c r="E33" s="965"/>
      <c r="F33" s="965"/>
      <c r="G33" s="965"/>
    </row>
    <row r="34" spans="1:7" hidden="1"/>
    <row r="35" spans="1:7" hidden="1"/>
  </sheetData>
  <mergeCells count="15">
    <mergeCell ref="G7:G8"/>
    <mergeCell ref="A31:G31"/>
    <mergeCell ref="A32:G32"/>
    <mergeCell ref="A33:G33"/>
    <mergeCell ref="A1:G1"/>
    <mergeCell ref="B2:G2"/>
    <mergeCell ref="A3:G3"/>
    <mergeCell ref="A4:G4"/>
    <mergeCell ref="A5:G5"/>
    <mergeCell ref="A6:G6"/>
    <mergeCell ref="A7:A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C00000"/>
  </sheetPr>
  <dimension ref="A1:G43"/>
  <sheetViews>
    <sheetView workbookViewId="0">
      <selection activeCell="I11" sqref="I11:I22"/>
    </sheetView>
  </sheetViews>
  <sheetFormatPr baseColWidth="10" defaultColWidth="11.42578125" defaultRowHeight="12.75"/>
  <cols>
    <col min="1" max="1" width="45.7109375" style="201" customWidth="1"/>
    <col min="2" max="8" width="17.42578125" style="201" customWidth="1"/>
    <col min="9" max="16384" width="11.42578125" style="201"/>
  </cols>
  <sheetData>
    <row r="1" spans="1:7">
      <c r="A1" s="966" t="s">
        <v>2840</v>
      </c>
      <c r="B1" s="966"/>
      <c r="C1" s="966"/>
      <c r="D1" s="966"/>
      <c r="E1" s="966"/>
      <c r="F1" s="966"/>
      <c r="G1" s="966"/>
    </row>
    <row r="2" spans="1:7" ht="13.5" thickBot="1">
      <c r="A2" s="202" t="s">
        <v>2841</v>
      </c>
    </row>
    <row r="3" spans="1:7">
      <c r="A3" s="951" t="s">
        <v>1114</v>
      </c>
      <c r="B3" s="952"/>
      <c r="C3" s="952"/>
      <c r="D3" s="952"/>
      <c r="E3" s="952"/>
      <c r="F3" s="952"/>
      <c r="G3" s="953"/>
    </row>
    <row r="4" spans="1:7">
      <c r="A4" s="954" t="s">
        <v>2840</v>
      </c>
      <c r="B4" s="955"/>
      <c r="C4" s="955"/>
      <c r="D4" s="955"/>
      <c r="E4" s="955"/>
      <c r="F4" s="955"/>
      <c r="G4" s="956"/>
    </row>
    <row r="5" spans="1:7" ht="13.5" thickBot="1">
      <c r="A5" s="957" t="s">
        <v>2770</v>
      </c>
      <c r="B5" s="958"/>
      <c r="C5" s="958"/>
      <c r="D5" s="958"/>
      <c r="E5" s="958"/>
      <c r="F5" s="958"/>
      <c r="G5" s="959"/>
    </row>
    <row r="6" spans="1:7" ht="27.75" thickBot="1">
      <c r="A6" s="209" t="s">
        <v>2772</v>
      </c>
      <c r="B6" s="210" t="s">
        <v>2842</v>
      </c>
      <c r="C6" s="210" t="s">
        <v>2843</v>
      </c>
      <c r="D6" s="210" t="s">
        <v>2844</v>
      </c>
      <c r="E6" s="210" t="s">
        <v>2845</v>
      </c>
      <c r="F6" s="210" t="s">
        <v>2846</v>
      </c>
      <c r="G6" s="210" t="s">
        <v>2847</v>
      </c>
    </row>
    <row r="7" spans="1:7">
      <c r="A7" s="204"/>
      <c r="B7" s="211"/>
      <c r="C7" s="211"/>
      <c r="D7" s="211"/>
      <c r="E7" s="211"/>
      <c r="F7" s="211"/>
      <c r="G7" s="211"/>
    </row>
    <row r="8" spans="1:7" s="226" customFormat="1" ht="38.25">
      <c r="A8" s="203" t="s">
        <v>2779</v>
      </c>
      <c r="B8" s="219">
        <f t="shared" ref="B8:G8" si="0">SUM(B9:B20)</f>
        <v>410707581</v>
      </c>
      <c r="C8" s="219">
        <f t="shared" si="0"/>
        <v>401590532</v>
      </c>
      <c r="D8" s="219">
        <f t="shared" si="0"/>
        <v>939635816</v>
      </c>
      <c r="E8" s="219">
        <f t="shared" si="0"/>
        <v>184153167.99000001</v>
      </c>
      <c r="F8" s="219">
        <f t="shared" si="0"/>
        <v>251753165.38999999</v>
      </c>
      <c r="G8" s="219">
        <f t="shared" si="0"/>
        <v>645001194.89999998</v>
      </c>
    </row>
    <row r="9" spans="1:7">
      <c r="A9" s="204" t="s">
        <v>2780</v>
      </c>
      <c r="B9" s="218"/>
      <c r="C9" s="218"/>
      <c r="D9" s="218"/>
      <c r="E9" s="218"/>
      <c r="F9" s="218"/>
      <c r="G9" s="218"/>
    </row>
    <row r="10" spans="1:7">
      <c r="A10" s="204" t="s">
        <v>2781</v>
      </c>
      <c r="B10" s="218"/>
      <c r="C10" s="218"/>
      <c r="D10" s="218"/>
      <c r="E10" s="218"/>
      <c r="F10" s="218"/>
      <c r="G10" s="218"/>
    </row>
    <row r="11" spans="1:7">
      <c r="A11" s="204" t="s">
        <v>2782</v>
      </c>
      <c r="B11" s="218"/>
      <c r="C11" s="218"/>
      <c r="D11" s="218"/>
      <c r="E11" s="218"/>
      <c r="F11" s="218"/>
      <c r="G11" s="218"/>
    </row>
    <row r="12" spans="1:7">
      <c r="A12" s="204" t="s">
        <v>2783</v>
      </c>
      <c r="B12" s="218"/>
      <c r="C12" s="218"/>
      <c r="D12" s="218"/>
      <c r="E12" s="218"/>
      <c r="F12" s="218"/>
      <c r="G12" s="218"/>
    </row>
    <row r="13" spans="1:7">
      <c r="A13" s="204" t="s">
        <v>2784</v>
      </c>
      <c r="B13" s="218"/>
      <c r="C13" s="218"/>
      <c r="D13" s="218"/>
      <c r="E13" s="218"/>
      <c r="F13" s="218"/>
      <c r="G13" s="218"/>
    </row>
    <row r="14" spans="1:7">
      <c r="A14" s="204" t="s">
        <v>2785</v>
      </c>
      <c r="B14" s="218"/>
      <c r="C14" s="218"/>
      <c r="D14" s="218"/>
      <c r="E14" s="218"/>
      <c r="F14" s="218"/>
      <c r="G14" s="218"/>
    </row>
    <row r="15" spans="1:7">
      <c r="A15" s="204" t="s">
        <v>2786</v>
      </c>
      <c r="B15" s="218"/>
      <c r="C15" s="218"/>
      <c r="D15" s="218"/>
      <c r="E15" s="218"/>
      <c r="F15" s="218"/>
      <c r="G15" s="218"/>
    </row>
    <row r="16" spans="1:7">
      <c r="A16" s="204" t="s">
        <v>2787</v>
      </c>
      <c r="B16" s="218">
        <v>410707581</v>
      </c>
      <c r="C16" s="218">
        <v>401590532</v>
      </c>
      <c r="D16" s="218">
        <v>932308696</v>
      </c>
      <c r="E16" s="218">
        <v>182250913.24000001</v>
      </c>
      <c r="F16" s="218">
        <f>+'1. Estado de actividades'!X20</f>
        <v>246269651.72</v>
      </c>
      <c r="G16" s="218">
        <f>+'1. Estado de actividades'!S20</f>
        <v>636733165.89999998</v>
      </c>
    </row>
    <row r="17" spans="1:7" ht="14.25">
      <c r="A17" s="204" t="s">
        <v>2848</v>
      </c>
      <c r="B17" s="218"/>
      <c r="C17" s="218"/>
      <c r="D17" s="218"/>
      <c r="E17" s="218"/>
      <c r="F17" s="218"/>
      <c r="G17" s="218"/>
    </row>
    <row r="18" spans="1:7" ht="14.25">
      <c r="A18" s="204" t="s">
        <v>2849</v>
      </c>
      <c r="B18" s="218"/>
      <c r="C18" s="218"/>
      <c r="D18" s="218"/>
      <c r="E18" s="218"/>
      <c r="F18" s="218"/>
      <c r="G18" s="218"/>
    </row>
    <row r="19" spans="1:7">
      <c r="A19" s="204" t="s">
        <v>2790</v>
      </c>
      <c r="B19" s="218"/>
      <c r="C19" s="218"/>
      <c r="D19" s="218"/>
      <c r="E19" s="218"/>
      <c r="F19" s="218"/>
      <c r="G19" s="218"/>
    </row>
    <row r="20" spans="1:7">
      <c r="A20" s="204" t="s">
        <v>2791</v>
      </c>
      <c r="B20" s="218"/>
      <c r="C20" s="218"/>
      <c r="D20" s="218">
        <f>712793+6614327</f>
        <v>7327120</v>
      </c>
      <c r="E20" s="218">
        <v>1902254.75</v>
      </c>
      <c r="F20" s="218">
        <f>+'1. Estado de actividades'!X26</f>
        <v>5483513.6699999999</v>
      </c>
      <c r="G20" s="218">
        <v>8268029</v>
      </c>
    </row>
    <row r="21" spans="1:7">
      <c r="A21" s="204"/>
      <c r="B21" s="218"/>
      <c r="C21" s="218"/>
      <c r="D21" s="218"/>
      <c r="E21" s="218"/>
      <c r="F21" s="218"/>
    </row>
    <row r="22" spans="1:7" ht="27">
      <c r="A22" s="203" t="s">
        <v>2850</v>
      </c>
      <c r="B22" s="219"/>
      <c r="C22" s="219"/>
      <c r="D22" s="219"/>
      <c r="E22" s="219"/>
      <c r="F22" s="219"/>
      <c r="G22" s="219"/>
    </row>
    <row r="23" spans="1:7">
      <c r="A23" s="204" t="s">
        <v>2793</v>
      </c>
      <c r="B23" s="218"/>
      <c r="C23" s="218"/>
      <c r="D23" s="218"/>
      <c r="E23" s="218"/>
      <c r="F23" s="218"/>
      <c r="G23" s="218"/>
    </row>
    <row r="24" spans="1:7">
      <c r="A24" s="204" t="s">
        <v>2794</v>
      </c>
      <c r="B24" s="218"/>
      <c r="C24" s="218"/>
      <c r="D24" s="218"/>
      <c r="E24" s="218"/>
      <c r="F24" s="218"/>
      <c r="G24" s="218"/>
    </row>
    <row r="25" spans="1:7">
      <c r="A25" s="204" t="s">
        <v>2795</v>
      </c>
      <c r="B25" s="218"/>
      <c r="C25" s="218"/>
      <c r="D25" s="218"/>
      <c r="E25" s="218"/>
      <c r="F25" s="218"/>
      <c r="G25" s="218"/>
    </row>
    <row r="26" spans="1:7" ht="25.5">
      <c r="A26" s="204" t="s">
        <v>2796</v>
      </c>
      <c r="B26" s="218"/>
      <c r="C26" s="218"/>
      <c r="D26" s="218"/>
      <c r="E26" s="218"/>
      <c r="F26" s="218"/>
      <c r="G26" s="218"/>
    </row>
    <row r="27" spans="1:7">
      <c r="A27" s="204" t="s">
        <v>2797</v>
      </c>
      <c r="B27" s="218"/>
      <c r="C27" s="218"/>
      <c r="D27" s="218"/>
      <c r="E27" s="218"/>
      <c r="F27" s="218"/>
      <c r="G27" s="218"/>
    </row>
    <row r="28" spans="1:7">
      <c r="A28" s="204"/>
      <c r="B28" s="218"/>
      <c r="C28" s="218"/>
      <c r="D28" s="218"/>
      <c r="E28" s="218"/>
      <c r="F28" s="218"/>
      <c r="G28" s="218"/>
    </row>
    <row r="29" spans="1:7" ht="25.5">
      <c r="A29" s="203" t="s">
        <v>2798</v>
      </c>
      <c r="B29" s="218"/>
      <c r="C29" s="218"/>
      <c r="D29" s="218"/>
      <c r="E29" s="218"/>
      <c r="F29" s="218"/>
      <c r="G29" s="218"/>
    </row>
    <row r="30" spans="1:7">
      <c r="A30" s="204" t="s">
        <v>2799</v>
      </c>
      <c r="B30" s="218"/>
      <c r="C30" s="218"/>
      <c r="D30" s="218"/>
      <c r="E30" s="218"/>
      <c r="F30" s="218"/>
      <c r="G30" s="218"/>
    </row>
    <row r="31" spans="1:7">
      <c r="A31" s="204"/>
      <c r="B31" s="218"/>
      <c r="C31" s="218"/>
      <c r="D31" s="218"/>
      <c r="E31" s="218"/>
      <c r="F31" s="218"/>
      <c r="G31" s="218"/>
    </row>
    <row r="32" spans="1:7" s="226" customFormat="1" ht="25.5">
      <c r="A32" s="203" t="s">
        <v>2851</v>
      </c>
      <c r="B32" s="219">
        <f t="shared" ref="B32:G32" si="1">+B8+B22</f>
        <v>410707581</v>
      </c>
      <c r="C32" s="219">
        <f t="shared" si="1"/>
        <v>401590532</v>
      </c>
      <c r="D32" s="219">
        <f t="shared" si="1"/>
        <v>939635816</v>
      </c>
      <c r="E32" s="219">
        <f t="shared" si="1"/>
        <v>184153167.99000001</v>
      </c>
      <c r="F32" s="219">
        <f t="shared" si="1"/>
        <v>251753165.38999999</v>
      </c>
      <c r="G32" s="219">
        <f t="shared" si="1"/>
        <v>645001194.89999998</v>
      </c>
    </row>
    <row r="33" spans="1:7">
      <c r="A33" s="204"/>
      <c r="B33" s="218"/>
      <c r="C33" s="218"/>
      <c r="D33" s="218"/>
      <c r="E33" s="218"/>
      <c r="F33" s="218"/>
      <c r="G33" s="218"/>
    </row>
    <row r="34" spans="1:7" s="232" customFormat="1" ht="8.25">
      <c r="A34" s="230" t="s">
        <v>2801</v>
      </c>
      <c r="B34" s="231"/>
      <c r="C34" s="231"/>
      <c r="D34" s="231"/>
      <c r="E34" s="231"/>
      <c r="F34" s="231"/>
      <c r="G34" s="231"/>
    </row>
    <row r="35" spans="1:7" s="232" customFormat="1" ht="16.5">
      <c r="A35" s="233" t="s">
        <v>2802</v>
      </c>
      <c r="B35" s="234"/>
      <c r="C35" s="234"/>
      <c r="D35" s="234"/>
      <c r="E35" s="234"/>
      <c r="F35" s="234"/>
      <c r="G35" s="234"/>
    </row>
    <row r="36" spans="1:7" s="232" customFormat="1" ht="16.5">
      <c r="A36" s="233" t="s">
        <v>2803</v>
      </c>
      <c r="B36" s="234"/>
      <c r="C36" s="234"/>
      <c r="D36" s="234"/>
      <c r="E36" s="234"/>
      <c r="F36" s="234"/>
      <c r="G36" s="234"/>
    </row>
    <row r="37" spans="1:7" s="232" customFormat="1" ht="8.25">
      <c r="A37" s="230" t="s">
        <v>2804</v>
      </c>
      <c r="B37" s="231"/>
      <c r="C37" s="231"/>
      <c r="D37" s="231"/>
      <c r="E37" s="231"/>
      <c r="F37" s="231"/>
      <c r="G37" s="231"/>
    </row>
    <row r="38" spans="1:7" ht="13.5" thickBot="1">
      <c r="A38" s="205"/>
      <c r="B38" s="220"/>
      <c r="C38" s="220"/>
      <c r="D38" s="220"/>
      <c r="E38" s="220"/>
      <c r="F38" s="220"/>
      <c r="G38" s="220"/>
    </row>
    <row r="39" spans="1:7" ht="14.25" hidden="1">
      <c r="A39" s="206">
        <v>1</v>
      </c>
      <c r="B39" s="964"/>
      <c r="C39" s="964"/>
      <c r="D39" s="964"/>
      <c r="E39" s="964"/>
      <c r="F39" s="964"/>
      <c r="G39" s="964"/>
    </row>
    <row r="40" spans="1:7" ht="14.25" hidden="1">
      <c r="A40" s="206">
        <v>2</v>
      </c>
      <c r="B40" s="965"/>
      <c r="C40" s="965"/>
      <c r="D40" s="965"/>
      <c r="E40" s="965"/>
      <c r="F40" s="965"/>
      <c r="G40" s="965"/>
    </row>
    <row r="41" spans="1:7" ht="14.25" hidden="1">
      <c r="A41" s="206">
        <v>3</v>
      </c>
      <c r="B41" s="965"/>
      <c r="C41" s="965"/>
      <c r="D41" s="965"/>
      <c r="E41" s="965"/>
      <c r="F41" s="965"/>
      <c r="G41" s="965"/>
    </row>
    <row r="42" spans="1:7" ht="14.25" hidden="1">
      <c r="A42" s="206">
        <v>4</v>
      </c>
      <c r="B42" s="965"/>
      <c r="C42" s="965"/>
      <c r="D42" s="965"/>
      <c r="E42" s="965"/>
      <c r="F42" s="965"/>
      <c r="G42" s="965"/>
    </row>
    <row r="43" spans="1:7" ht="14.25" hidden="1">
      <c r="A43" s="206">
        <v>5</v>
      </c>
      <c r="B43" s="967"/>
      <c r="C43" s="967"/>
      <c r="D43" s="967"/>
      <c r="E43" s="967"/>
      <c r="F43" s="967"/>
      <c r="G43" s="967"/>
    </row>
  </sheetData>
  <mergeCells count="9">
    <mergeCell ref="B41:G41"/>
    <mergeCell ref="B42:G42"/>
    <mergeCell ref="B43:G43"/>
    <mergeCell ref="A1:G1"/>
    <mergeCell ref="A3:G3"/>
    <mergeCell ref="A4:G4"/>
    <mergeCell ref="A5:G5"/>
    <mergeCell ref="B39:G39"/>
    <mergeCell ref="B40:G4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00000"/>
    <pageSetUpPr fitToPage="1"/>
  </sheetPr>
  <dimension ref="A1:I35"/>
  <sheetViews>
    <sheetView workbookViewId="0">
      <selection activeCell="C45" sqref="C45"/>
    </sheetView>
  </sheetViews>
  <sheetFormatPr baseColWidth="10" defaultColWidth="11.42578125" defaultRowHeight="12.75"/>
  <cols>
    <col min="1" max="1" width="40" style="201" customWidth="1"/>
    <col min="2" max="2" width="14.85546875" style="201" bestFit="1" customWidth="1"/>
    <col min="3" max="5" width="13.85546875" style="201" bestFit="1" customWidth="1"/>
    <col min="6" max="6" width="14.85546875" style="201" bestFit="1" customWidth="1"/>
    <col min="7" max="7" width="15" style="221" bestFit="1" customWidth="1"/>
    <col min="8" max="16384" width="11.42578125" style="201"/>
  </cols>
  <sheetData>
    <row r="1" spans="1:9">
      <c r="A1" s="966" t="s">
        <v>2852</v>
      </c>
      <c r="B1" s="966"/>
      <c r="C1" s="966"/>
      <c r="D1" s="966"/>
      <c r="E1" s="966"/>
      <c r="F1" s="966"/>
      <c r="G1" s="966"/>
    </row>
    <row r="2" spans="1:9" ht="13.5" thickBot="1">
      <c r="A2" s="202" t="s">
        <v>2853</v>
      </c>
    </row>
    <row r="3" spans="1:9">
      <c r="A3" s="951" t="s">
        <v>1114</v>
      </c>
      <c r="B3" s="952"/>
      <c r="C3" s="952"/>
      <c r="D3" s="952"/>
      <c r="E3" s="952"/>
      <c r="F3" s="952"/>
      <c r="G3" s="953"/>
    </row>
    <row r="4" spans="1:9">
      <c r="A4" s="954" t="s">
        <v>2852</v>
      </c>
      <c r="B4" s="955"/>
      <c r="C4" s="955"/>
      <c r="D4" s="955"/>
      <c r="E4" s="955"/>
      <c r="F4" s="955"/>
      <c r="G4" s="956"/>
    </row>
    <row r="5" spans="1:9" ht="16.5" customHeight="1" thickBot="1">
      <c r="A5" s="957" t="s">
        <v>2770</v>
      </c>
      <c r="B5" s="958"/>
      <c r="C5" s="958"/>
      <c r="D5" s="958"/>
      <c r="E5" s="958"/>
      <c r="F5" s="958"/>
      <c r="G5" s="959"/>
    </row>
    <row r="6" spans="1:9" ht="39" thickBot="1">
      <c r="A6" s="209" t="s">
        <v>2772</v>
      </c>
      <c r="B6" s="210" t="s">
        <v>2842</v>
      </c>
      <c r="C6" s="210" t="s">
        <v>2843</v>
      </c>
      <c r="D6" s="210" t="s">
        <v>2844</v>
      </c>
      <c r="E6" s="210" t="s">
        <v>2845</v>
      </c>
      <c r="F6" s="210" t="s">
        <v>2846</v>
      </c>
      <c r="G6" s="222" t="s">
        <v>2847</v>
      </c>
    </row>
    <row r="7" spans="1:9">
      <c r="A7" s="203"/>
      <c r="B7" s="223"/>
      <c r="C7" s="223"/>
      <c r="D7" s="223"/>
      <c r="E7" s="223"/>
      <c r="F7" s="223"/>
      <c r="G7" s="223"/>
      <c r="H7" s="221"/>
      <c r="I7" s="221"/>
    </row>
    <row r="8" spans="1:9" ht="27">
      <c r="A8" s="203" t="s">
        <v>2854</v>
      </c>
      <c r="B8" s="223">
        <f t="shared" ref="B8:G8" si="0">SUM(B9:B17)</f>
        <v>385018719</v>
      </c>
      <c r="C8" s="223">
        <f t="shared" si="0"/>
        <v>395851684</v>
      </c>
      <c r="D8" s="223">
        <f t="shared" si="0"/>
        <v>934985977</v>
      </c>
      <c r="E8" s="223">
        <f t="shared" si="0"/>
        <v>187802832.57000002</v>
      </c>
      <c r="F8" s="223">
        <f t="shared" si="0"/>
        <v>251769505.62</v>
      </c>
      <c r="G8" s="223">
        <f t="shared" si="0"/>
        <v>586321175.94000006</v>
      </c>
      <c r="H8" s="221"/>
      <c r="I8" s="221"/>
    </row>
    <row r="9" spans="1:9">
      <c r="A9" s="204" t="s">
        <v>2817</v>
      </c>
      <c r="B9" s="224">
        <v>99392150</v>
      </c>
      <c r="C9" s="224">
        <v>101073034</v>
      </c>
      <c r="D9" s="224">
        <v>258763044</v>
      </c>
      <c r="E9" s="224">
        <v>55977032.560000002</v>
      </c>
      <c r="F9" s="224">
        <f>+'1. Estado de actividades'!X40</f>
        <v>73633256</v>
      </c>
      <c r="G9" s="224">
        <f>+'1. Estado de actividades'!S40</f>
        <v>122429284.91000001</v>
      </c>
      <c r="H9" s="221"/>
      <c r="I9" s="221"/>
    </row>
    <row r="10" spans="1:9">
      <c r="A10" s="204" t="s">
        <v>2818</v>
      </c>
      <c r="B10" s="224">
        <v>838888</v>
      </c>
      <c r="C10" s="224">
        <v>1973223</v>
      </c>
      <c r="D10" s="224">
        <v>11894835</v>
      </c>
      <c r="E10" s="224">
        <v>1882105.51</v>
      </c>
      <c r="F10" s="224">
        <f>+'1. Estado de actividades'!X41</f>
        <v>7323600.3200000003</v>
      </c>
      <c r="G10" s="224">
        <f>+'1. Estado de actividades'!S41</f>
        <v>11761456.26</v>
      </c>
      <c r="H10" s="221"/>
      <c r="I10" s="221"/>
    </row>
    <row r="11" spans="1:9">
      <c r="A11" s="204" t="s">
        <v>2819</v>
      </c>
      <c r="B11" s="224">
        <v>22493250</v>
      </c>
      <c r="C11" s="224">
        <v>22436276</v>
      </c>
      <c r="D11" s="224">
        <v>90178327</v>
      </c>
      <c r="E11" s="224">
        <v>30294519.239999998</v>
      </c>
      <c r="F11" s="224">
        <f>+'1. Estado de actividades'!X42</f>
        <v>24127002.300000004</v>
      </c>
      <c r="G11" s="224">
        <f>+'1. Estado de actividades'!S42</f>
        <v>39856451.810000002</v>
      </c>
      <c r="H11" s="221"/>
      <c r="I11" s="221"/>
    </row>
    <row r="12" spans="1:9" ht="25.5">
      <c r="A12" s="204" t="s">
        <v>2820</v>
      </c>
      <c r="B12" s="224">
        <v>260733875</v>
      </c>
      <c r="C12" s="224">
        <v>269889399</v>
      </c>
      <c r="D12" s="224">
        <v>446448162</v>
      </c>
      <c r="E12" s="224">
        <v>99646372.799999997</v>
      </c>
      <c r="F12" s="224">
        <f>+'1. Estado de actividades'!X46</f>
        <v>145569956</v>
      </c>
      <c r="G12" s="224">
        <f>+'1. Estado de actividades'!S46</f>
        <v>412273982.95999998</v>
      </c>
      <c r="H12" s="221"/>
      <c r="I12" s="221"/>
    </row>
    <row r="13" spans="1:9">
      <c r="A13" s="204" t="s">
        <v>2821</v>
      </c>
      <c r="B13" s="224">
        <v>1560556</v>
      </c>
      <c r="C13" s="224">
        <v>479752</v>
      </c>
      <c r="D13" s="224">
        <v>127701609</v>
      </c>
      <c r="E13" s="224">
        <v>2802.46</v>
      </c>
      <c r="F13" s="224">
        <v>1115691</v>
      </c>
      <c r="G13" s="224">
        <f>+'1. Estado de actividades'!S69</f>
        <v>0</v>
      </c>
      <c r="H13" s="221"/>
      <c r="I13" s="221"/>
    </row>
    <row r="14" spans="1:9">
      <c r="A14" s="204" t="s">
        <v>2822</v>
      </c>
      <c r="B14" s="224"/>
      <c r="C14" s="224"/>
      <c r="D14" s="224"/>
      <c r="E14" s="224"/>
      <c r="F14" s="224"/>
      <c r="G14" s="224"/>
      <c r="H14" s="221"/>
      <c r="I14" s="221"/>
    </row>
    <row r="15" spans="1:9" ht="25.5">
      <c r="A15" s="204" t="s">
        <v>2823</v>
      </c>
      <c r="B15" s="224"/>
      <c r="C15" s="224"/>
      <c r="D15" s="224"/>
      <c r="E15" s="224"/>
      <c r="F15" s="224"/>
      <c r="G15" s="224"/>
      <c r="H15" s="221"/>
      <c r="I15" s="221"/>
    </row>
    <row r="16" spans="1:9">
      <c r="A16" s="204" t="s">
        <v>2824</v>
      </c>
      <c r="B16" s="224"/>
      <c r="C16" s="224"/>
      <c r="D16" s="224"/>
      <c r="E16" s="224"/>
      <c r="F16" s="224"/>
      <c r="G16" s="224"/>
      <c r="H16" s="221"/>
      <c r="I16" s="221"/>
    </row>
    <row r="17" spans="1:9">
      <c r="A17" s="204" t="s">
        <v>2825</v>
      </c>
      <c r="B17" s="224"/>
      <c r="C17" s="224"/>
      <c r="D17" s="224"/>
      <c r="E17" s="224"/>
      <c r="F17" s="224"/>
      <c r="G17" s="224"/>
      <c r="H17" s="221"/>
      <c r="I17" s="221"/>
    </row>
    <row r="18" spans="1:9">
      <c r="A18" s="204"/>
      <c r="B18" s="224"/>
      <c r="C18" s="224"/>
      <c r="D18" s="224"/>
      <c r="E18" s="224"/>
      <c r="F18" s="224"/>
      <c r="G18" s="224"/>
      <c r="H18" s="221"/>
      <c r="I18" s="221"/>
    </row>
    <row r="19" spans="1:9" ht="27">
      <c r="A19" s="203" t="s">
        <v>2855</v>
      </c>
      <c r="B19" s="223"/>
      <c r="C19" s="223"/>
      <c r="D19" s="223"/>
      <c r="E19" s="223"/>
      <c r="F19" s="223"/>
      <c r="G19" s="223">
        <v>0</v>
      </c>
      <c r="H19" s="221"/>
      <c r="I19" s="221"/>
    </row>
    <row r="20" spans="1:9">
      <c r="A20" s="204" t="s">
        <v>2827</v>
      </c>
      <c r="B20" s="224"/>
      <c r="C20" s="224"/>
      <c r="D20" s="224"/>
      <c r="E20" s="224"/>
      <c r="F20" s="224"/>
      <c r="G20" s="224"/>
      <c r="H20" s="221"/>
      <c r="I20" s="221"/>
    </row>
    <row r="21" spans="1:9">
      <c r="A21" s="204" t="s">
        <v>2828</v>
      </c>
      <c r="B21" s="224"/>
      <c r="C21" s="224"/>
      <c r="D21" s="224"/>
      <c r="E21" s="224"/>
      <c r="F21" s="224"/>
      <c r="G21" s="224"/>
      <c r="H21" s="221"/>
      <c r="I21" s="221"/>
    </row>
    <row r="22" spans="1:9">
      <c r="A22" s="204" t="s">
        <v>2829</v>
      </c>
      <c r="B22" s="224"/>
      <c r="C22" s="224"/>
      <c r="D22" s="224"/>
      <c r="E22" s="224"/>
      <c r="F22" s="224"/>
      <c r="G22" s="224"/>
      <c r="H22" s="221"/>
      <c r="I22" s="221"/>
    </row>
    <row r="23" spans="1:9" ht="25.5">
      <c r="A23" s="204" t="s">
        <v>2830</v>
      </c>
      <c r="B23" s="224"/>
      <c r="C23" s="224"/>
      <c r="D23" s="224"/>
      <c r="E23" s="224"/>
      <c r="F23" s="224"/>
      <c r="G23" s="224"/>
      <c r="H23" s="221"/>
      <c r="I23" s="221"/>
    </row>
    <row r="24" spans="1:9">
      <c r="A24" s="204" t="s">
        <v>2831</v>
      </c>
      <c r="B24" s="224"/>
      <c r="C24" s="224"/>
      <c r="D24" s="224"/>
      <c r="E24" s="224"/>
      <c r="F24" s="224"/>
      <c r="G24" s="224"/>
      <c r="H24" s="221"/>
      <c r="I24" s="221"/>
    </row>
    <row r="25" spans="1:9">
      <c r="A25" s="204" t="s">
        <v>2832</v>
      </c>
      <c r="B25" s="224"/>
      <c r="C25" s="224"/>
      <c r="D25" s="224"/>
      <c r="E25" s="224"/>
      <c r="F25" s="224"/>
      <c r="G25" s="224"/>
      <c r="H25" s="221"/>
      <c r="I25" s="221"/>
    </row>
    <row r="26" spans="1:9" ht="25.5">
      <c r="A26" s="204" t="s">
        <v>2833</v>
      </c>
      <c r="B26" s="224"/>
      <c r="C26" s="224"/>
      <c r="D26" s="224"/>
      <c r="E26" s="224"/>
      <c r="F26" s="224"/>
      <c r="G26" s="224"/>
      <c r="H26" s="221"/>
      <c r="I26" s="221"/>
    </row>
    <row r="27" spans="1:9">
      <c r="A27" s="204" t="s">
        <v>2834</v>
      </c>
      <c r="B27" s="224"/>
      <c r="C27" s="224"/>
      <c r="D27" s="224"/>
      <c r="E27" s="224"/>
      <c r="F27" s="224"/>
      <c r="G27" s="224"/>
      <c r="H27" s="221"/>
      <c r="I27" s="221"/>
    </row>
    <row r="28" spans="1:9">
      <c r="A28" s="204" t="s">
        <v>2835</v>
      </c>
      <c r="B28" s="224"/>
      <c r="C28" s="224"/>
      <c r="D28" s="224"/>
      <c r="E28" s="224"/>
      <c r="F28" s="224"/>
      <c r="G28" s="224"/>
      <c r="H28" s="221"/>
      <c r="I28" s="221"/>
    </row>
    <row r="29" spans="1:9">
      <c r="A29" s="204"/>
      <c r="B29" s="224"/>
      <c r="C29" s="224"/>
      <c r="D29" s="224"/>
      <c r="E29" s="224"/>
      <c r="F29" s="224"/>
      <c r="G29" s="224"/>
      <c r="H29" s="221"/>
      <c r="I29" s="221"/>
    </row>
    <row r="30" spans="1:9" s="226" customFormat="1" ht="25.5">
      <c r="A30" s="227" t="s">
        <v>2856</v>
      </c>
      <c r="B30" s="228">
        <f t="shared" ref="B30:G30" si="1">+B8+B19</f>
        <v>385018719</v>
      </c>
      <c r="C30" s="228">
        <f t="shared" si="1"/>
        <v>395851684</v>
      </c>
      <c r="D30" s="228">
        <f t="shared" si="1"/>
        <v>934985977</v>
      </c>
      <c r="E30" s="228">
        <f t="shared" si="1"/>
        <v>187802832.57000002</v>
      </c>
      <c r="F30" s="228">
        <f t="shared" si="1"/>
        <v>251769505.62</v>
      </c>
      <c r="G30" s="228">
        <f t="shared" si="1"/>
        <v>586321175.94000006</v>
      </c>
      <c r="H30" s="229"/>
      <c r="I30" s="229"/>
    </row>
    <row r="31" spans="1:9" ht="13.5" thickBot="1">
      <c r="A31" s="205"/>
      <c r="B31" s="225"/>
      <c r="C31" s="225"/>
      <c r="D31" s="225"/>
      <c r="E31" s="225"/>
      <c r="F31" s="225"/>
      <c r="G31" s="225"/>
      <c r="H31" s="221"/>
      <c r="I31" s="221"/>
    </row>
    <row r="32" spans="1:9" ht="14.25">
      <c r="A32" s="206"/>
      <c r="B32" s="968"/>
      <c r="C32" s="968"/>
      <c r="D32" s="968"/>
      <c r="E32" s="968"/>
      <c r="F32" s="968"/>
      <c r="G32" s="968"/>
    </row>
    <row r="33" spans="1:7" ht="14.25">
      <c r="A33" s="206"/>
      <c r="B33" s="967"/>
      <c r="C33" s="967"/>
      <c r="D33" s="967"/>
      <c r="E33" s="967"/>
      <c r="F33" s="967"/>
      <c r="G33" s="967"/>
    </row>
    <row r="34" spans="1:7" ht="14.25">
      <c r="A34" s="206"/>
      <c r="B34" s="967"/>
      <c r="C34" s="967"/>
      <c r="D34" s="967"/>
      <c r="E34" s="967"/>
      <c r="F34" s="967"/>
      <c r="G34" s="967"/>
    </row>
    <row r="35" spans="1:7" ht="14.25">
      <c r="A35" s="206"/>
      <c r="B35" s="967"/>
      <c r="C35" s="967"/>
      <c r="D35" s="967"/>
      <c r="E35" s="967"/>
      <c r="F35" s="967"/>
      <c r="G35" s="967"/>
    </row>
  </sheetData>
  <mergeCells count="8">
    <mergeCell ref="B34:G34"/>
    <mergeCell ref="B35:G35"/>
    <mergeCell ref="A1:G1"/>
    <mergeCell ref="A3:G3"/>
    <mergeCell ref="A4:G4"/>
    <mergeCell ref="A5:G5"/>
    <mergeCell ref="B32:G32"/>
    <mergeCell ref="B33:G3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100"/>
  <sheetViews>
    <sheetView view="pageBreakPreview" zoomScale="78" zoomScaleNormal="100" zoomScaleSheetLayoutView="78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33" sqref="G33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8" customWidth="1"/>
    <col min="4" max="4" width="9.7109375" customWidth="1"/>
    <col min="5" max="5" width="23.5703125" customWidth="1"/>
    <col min="6" max="6" width="23.140625" customWidth="1"/>
    <col min="7" max="12" width="20.42578125" customWidth="1"/>
    <col min="13" max="13" width="19.28515625" customWidth="1"/>
    <col min="14" max="18" width="22.85546875" customWidth="1"/>
    <col min="19" max="19" width="20.42578125" customWidth="1"/>
    <col min="20" max="20" width="18.42578125" customWidth="1"/>
    <col min="21" max="21" width="15.140625" customWidth="1"/>
    <col min="22" max="22" width="16.85546875" customWidth="1"/>
    <col min="23" max="23" width="14.140625" customWidth="1"/>
  </cols>
  <sheetData>
    <row r="1" spans="1:23" ht="12" customHeight="1">
      <c r="A1" s="658"/>
      <c r="B1" s="659"/>
      <c r="C1" s="658"/>
      <c r="D1" s="660"/>
      <c r="E1" s="661"/>
      <c r="F1" s="660"/>
      <c r="G1" s="660"/>
      <c r="H1" s="660"/>
      <c r="I1" s="660"/>
      <c r="J1" s="660"/>
      <c r="K1" s="662"/>
      <c r="L1" s="662"/>
      <c r="M1" s="662"/>
      <c r="N1" s="663"/>
      <c r="O1" s="663"/>
      <c r="P1" s="663"/>
      <c r="Q1" s="663"/>
      <c r="R1" s="663"/>
      <c r="S1" s="664"/>
      <c r="T1" s="663"/>
      <c r="U1" s="658"/>
      <c r="V1" s="658"/>
      <c r="W1" s="658"/>
    </row>
    <row r="2" spans="1:23" ht="12" customHeight="1">
      <c r="A2" s="658"/>
      <c r="B2" s="665" t="s">
        <v>2857</v>
      </c>
      <c r="C2" s="658"/>
      <c r="D2" s="660"/>
      <c r="E2" s="661"/>
      <c r="F2" s="660"/>
      <c r="G2" s="660"/>
      <c r="H2" s="660"/>
      <c r="I2" s="660"/>
      <c r="J2" s="660"/>
      <c r="K2" s="662"/>
      <c r="L2" s="662"/>
      <c r="M2" s="662"/>
      <c r="N2" s="663"/>
      <c r="O2" s="663"/>
      <c r="P2" s="663"/>
      <c r="Q2" s="663"/>
      <c r="R2" s="663"/>
      <c r="S2" s="658"/>
      <c r="T2" s="663"/>
      <c r="U2" s="658"/>
      <c r="V2" s="658"/>
      <c r="W2" s="658"/>
    </row>
    <row r="3" spans="1:23" ht="12" customHeight="1">
      <c r="A3" s="658"/>
      <c r="B3" s="665" t="s">
        <v>2858</v>
      </c>
      <c r="C3" s="658"/>
      <c r="D3" s="660"/>
      <c r="E3" s="661"/>
      <c r="F3" s="660"/>
      <c r="G3" s="660"/>
      <c r="H3" s="660"/>
      <c r="I3" s="660"/>
      <c r="J3" s="660"/>
      <c r="K3" s="662"/>
      <c r="L3" s="662"/>
      <c r="M3" s="662"/>
      <c r="N3" s="663"/>
      <c r="O3" s="663"/>
      <c r="P3" s="663"/>
      <c r="Q3" s="663"/>
      <c r="R3" s="663"/>
      <c r="S3" s="658"/>
      <c r="T3" s="663"/>
      <c r="U3" s="658"/>
      <c r="V3" s="658"/>
      <c r="W3" s="658"/>
    </row>
    <row r="4" spans="1:23" ht="12" customHeight="1">
      <c r="A4" s="658"/>
      <c r="B4" s="665" t="s">
        <v>2859</v>
      </c>
      <c r="C4" s="658"/>
      <c r="D4" s="660"/>
      <c r="E4" s="661"/>
      <c r="F4" s="660"/>
      <c r="G4" s="660"/>
      <c r="H4" s="660"/>
      <c r="I4" s="660"/>
      <c r="J4" s="660"/>
      <c r="K4" s="663"/>
      <c r="L4" s="663"/>
      <c r="M4" s="663"/>
      <c r="N4" s="663"/>
      <c r="O4" s="663"/>
      <c r="P4" s="663"/>
      <c r="Q4" s="663"/>
      <c r="R4" s="663"/>
      <c r="S4" s="658"/>
      <c r="T4" s="663"/>
      <c r="U4" s="658"/>
      <c r="V4" s="658"/>
      <c r="W4" s="658"/>
    </row>
    <row r="5" spans="1:23" ht="12" customHeight="1">
      <c r="A5" s="658"/>
      <c r="B5" s="666"/>
      <c r="C5" s="658"/>
      <c r="D5" s="660"/>
      <c r="E5" s="661"/>
      <c r="F5" s="660"/>
      <c r="G5" s="660"/>
      <c r="H5" s="660"/>
      <c r="I5" s="660"/>
      <c r="J5" s="660"/>
      <c r="K5" s="663"/>
      <c r="L5" s="663"/>
      <c r="M5" s="663"/>
      <c r="N5" s="663"/>
      <c r="O5" s="663"/>
      <c r="P5" s="663"/>
      <c r="Q5" s="663"/>
      <c r="R5" s="663"/>
      <c r="S5" s="658"/>
      <c r="T5" s="663"/>
      <c r="U5" s="658"/>
      <c r="V5" s="658"/>
      <c r="W5" s="658"/>
    </row>
    <row r="6" spans="1:23" ht="12" customHeight="1">
      <c r="A6" s="658"/>
      <c r="B6" s="665" t="s">
        <v>2860</v>
      </c>
      <c r="C6" s="658"/>
      <c r="D6" s="660"/>
      <c r="E6" s="661"/>
      <c r="F6" s="660"/>
      <c r="G6" s="660"/>
      <c r="H6" s="660"/>
      <c r="I6" s="660"/>
      <c r="J6" s="660"/>
      <c r="K6" s="663"/>
      <c r="L6" s="663"/>
      <c r="M6" s="663"/>
      <c r="N6" s="663"/>
      <c r="O6" s="663"/>
      <c r="P6" s="663"/>
      <c r="Q6" s="663"/>
      <c r="R6" s="663"/>
      <c r="S6" s="658"/>
      <c r="T6" s="663"/>
      <c r="U6" s="658"/>
      <c r="V6" s="658"/>
      <c r="W6" s="658"/>
    </row>
    <row r="7" spans="1:23" ht="12" customHeight="1">
      <c r="A7" s="658"/>
      <c r="B7" s="659"/>
      <c r="C7" s="658"/>
      <c r="D7" s="660"/>
      <c r="E7" s="661"/>
      <c r="F7" s="660"/>
      <c r="G7" s="660"/>
      <c r="H7" s="660"/>
      <c r="I7" s="660"/>
      <c r="J7" s="667" t="s">
        <v>2861</v>
      </c>
      <c r="K7" s="663"/>
      <c r="L7" s="663"/>
      <c r="M7" s="663"/>
      <c r="N7" s="668"/>
      <c r="O7" s="668"/>
      <c r="P7" s="668"/>
      <c r="Q7" s="668"/>
      <c r="R7" s="668"/>
      <c r="S7" s="660"/>
      <c r="T7" s="663"/>
      <c r="U7" s="658"/>
      <c r="V7" s="658"/>
      <c r="W7" s="658"/>
    </row>
    <row r="8" spans="1:23" ht="55.5" customHeight="1">
      <c r="A8" s="669"/>
      <c r="B8" s="670" t="s">
        <v>1318</v>
      </c>
      <c r="C8" s="670" t="s">
        <v>2862</v>
      </c>
      <c r="D8" s="670" t="s">
        <v>2863</v>
      </c>
      <c r="E8" s="670" t="s">
        <v>2864</v>
      </c>
      <c r="F8" s="670" t="s">
        <v>1236</v>
      </c>
      <c r="G8" s="671" t="s">
        <v>2865</v>
      </c>
      <c r="H8" s="671" t="s">
        <v>2866</v>
      </c>
      <c r="I8" s="671" t="s">
        <v>2867</v>
      </c>
      <c r="J8" s="671" t="s">
        <v>2868</v>
      </c>
      <c r="K8" s="670" t="s">
        <v>2869</v>
      </c>
      <c r="L8" s="670" t="s">
        <v>2870</v>
      </c>
      <c r="M8" s="670" t="s">
        <v>2871</v>
      </c>
      <c r="N8" s="670" t="s">
        <v>2872</v>
      </c>
      <c r="O8" s="670" t="s">
        <v>2873</v>
      </c>
      <c r="P8" s="670" t="s">
        <v>1255</v>
      </c>
      <c r="Q8" s="670" t="s">
        <v>2874</v>
      </c>
      <c r="R8" s="670" t="s">
        <v>2875</v>
      </c>
      <c r="S8" s="671" t="s">
        <v>2876</v>
      </c>
      <c r="T8" s="672"/>
      <c r="U8" s="669"/>
      <c r="V8" s="669"/>
      <c r="W8" s="669"/>
    </row>
    <row r="9" spans="1:23" ht="14.25" customHeight="1">
      <c r="A9" s="658"/>
      <c r="B9" s="975">
        <v>1</v>
      </c>
      <c r="C9" s="977" t="s">
        <v>2877</v>
      </c>
      <c r="D9" s="978" t="s">
        <v>2878</v>
      </c>
      <c r="E9" s="979" t="s">
        <v>2879</v>
      </c>
      <c r="F9" s="36" t="s">
        <v>2880</v>
      </c>
      <c r="G9" s="37">
        <v>0</v>
      </c>
      <c r="H9" s="37">
        <v>0</v>
      </c>
      <c r="I9" s="37">
        <v>0</v>
      </c>
      <c r="J9" s="37">
        <f t="shared" ref="J9:J23" si="0">G9+H9-I9</f>
        <v>0</v>
      </c>
      <c r="K9" s="38">
        <v>0</v>
      </c>
      <c r="L9" s="38">
        <v>0</v>
      </c>
      <c r="M9" s="38">
        <v>0</v>
      </c>
      <c r="N9" s="37">
        <v>0</v>
      </c>
      <c r="O9" s="37">
        <v>0</v>
      </c>
      <c r="P9" s="37"/>
      <c r="Q9" s="37">
        <f t="shared" ref="Q9:Q23" si="1">O9-P9</f>
        <v>0</v>
      </c>
      <c r="R9" s="37">
        <f t="shared" ref="R9:R23" si="2">N9-O9+P9</f>
        <v>0</v>
      </c>
      <c r="S9" s="974">
        <f>SUM(R9:R13)</f>
        <v>0</v>
      </c>
      <c r="T9" s="663"/>
      <c r="U9" s="663"/>
      <c r="V9" s="663"/>
      <c r="W9" s="658"/>
    </row>
    <row r="10" spans="1:23" ht="14.25" customHeight="1">
      <c r="A10" s="658"/>
      <c r="B10" s="976"/>
      <c r="C10" s="931"/>
      <c r="D10" s="931"/>
      <c r="E10" s="931"/>
      <c r="F10" s="673" t="s">
        <v>2881</v>
      </c>
      <c r="G10" s="37">
        <v>0</v>
      </c>
      <c r="H10" s="37">
        <v>0</v>
      </c>
      <c r="I10" s="37">
        <v>0</v>
      </c>
      <c r="J10" s="39">
        <f t="shared" si="0"/>
        <v>0</v>
      </c>
      <c r="K10" s="40">
        <v>0</v>
      </c>
      <c r="L10" s="40">
        <v>0</v>
      </c>
      <c r="M10" s="40">
        <v>0</v>
      </c>
      <c r="N10" s="39">
        <v>0</v>
      </c>
      <c r="O10" s="39"/>
      <c r="P10" s="39"/>
      <c r="Q10" s="39">
        <f t="shared" si="1"/>
        <v>0</v>
      </c>
      <c r="R10" s="41">
        <f t="shared" si="2"/>
        <v>0</v>
      </c>
      <c r="S10" s="971"/>
      <c r="T10" s="663"/>
      <c r="U10" s="663"/>
      <c r="V10" s="674"/>
      <c r="W10" s="658"/>
    </row>
    <row r="11" spans="1:23" ht="14.25" customHeight="1">
      <c r="A11" s="658"/>
      <c r="B11" s="976"/>
      <c r="C11" s="931"/>
      <c r="D11" s="931"/>
      <c r="E11" s="931"/>
      <c r="F11" s="42" t="s">
        <v>2882</v>
      </c>
      <c r="G11" s="37">
        <v>0</v>
      </c>
      <c r="H11" s="37">
        <v>0</v>
      </c>
      <c r="I11" s="37">
        <v>0</v>
      </c>
      <c r="J11" s="39">
        <f t="shared" si="0"/>
        <v>0</v>
      </c>
      <c r="K11" s="40">
        <v>0</v>
      </c>
      <c r="L11" s="40">
        <v>0</v>
      </c>
      <c r="M11" s="40">
        <v>0</v>
      </c>
      <c r="N11" s="39">
        <v>0</v>
      </c>
      <c r="O11" s="39"/>
      <c r="P11" s="39"/>
      <c r="Q11" s="39">
        <f t="shared" si="1"/>
        <v>0</v>
      </c>
      <c r="R11" s="39">
        <f t="shared" si="2"/>
        <v>0</v>
      </c>
      <c r="S11" s="971"/>
      <c r="T11" s="663"/>
      <c r="U11" s="663"/>
      <c r="V11" s="663"/>
      <c r="W11" s="658"/>
    </row>
    <row r="12" spans="1:23" ht="14.25" customHeight="1">
      <c r="A12" s="658"/>
      <c r="B12" s="976"/>
      <c r="C12" s="931"/>
      <c r="D12" s="931"/>
      <c r="E12" s="931"/>
      <c r="F12" s="42" t="s">
        <v>2883</v>
      </c>
      <c r="G12" s="37">
        <v>0</v>
      </c>
      <c r="H12" s="37">
        <v>0</v>
      </c>
      <c r="I12" s="37">
        <v>0</v>
      </c>
      <c r="J12" s="39">
        <f t="shared" si="0"/>
        <v>0</v>
      </c>
      <c r="K12" s="40">
        <v>0</v>
      </c>
      <c r="L12" s="40">
        <v>0</v>
      </c>
      <c r="M12" s="40">
        <v>0</v>
      </c>
      <c r="N12" s="39">
        <v>0</v>
      </c>
      <c r="O12" s="39"/>
      <c r="P12" s="39"/>
      <c r="Q12" s="39">
        <f t="shared" si="1"/>
        <v>0</v>
      </c>
      <c r="R12" s="39">
        <f t="shared" si="2"/>
        <v>0</v>
      </c>
      <c r="S12" s="971"/>
      <c r="T12" s="663"/>
      <c r="U12" s="663"/>
      <c r="V12" s="663"/>
      <c r="W12" s="663"/>
    </row>
    <row r="13" spans="1:23" ht="18" customHeight="1">
      <c r="A13" s="658"/>
      <c r="B13" s="976"/>
      <c r="C13" s="931"/>
      <c r="D13" s="931"/>
      <c r="E13" s="934"/>
      <c r="F13" s="43" t="e" vm="1">
        <v>#VALUE!</v>
      </c>
      <c r="G13" s="37">
        <v>0</v>
      </c>
      <c r="H13" s="37">
        <v>0</v>
      </c>
      <c r="I13" s="37">
        <v>0</v>
      </c>
      <c r="J13" s="39">
        <f t="shared" si="0"/>
        <v>0</v>
      </c>
      <c r="K13" s="40">
        <v>0</v>
      </c>
      <c r="L13" s="40">
        <v>0</v>
      </c>
      <c r="M13" s="40">
        <v>0</v>
      </c>
      <c r="N13" s="40">
        <v>0</v>
      </c>
      <c r="O13" s="40"/>
      <c r="P13" s="40"/>
      <c r="Q13" s="39">
        <f t="shared" si="1"/>
        <v>0</v>
      </c>
      <c r="R13" s="41">
        <f t="shared" si="2"/>
        <v>0</v>
      </c>
      <c r="S13" s="942"/>
      <c r="T13" s="663">
        <f>S9+S14</f>
        <v>0</v>
      </c>
      <c r="U13" s="663"/>
      <c r="V13" s="663"/>
      <c r="W13" s="658"/>
    </row>
    <row r="14" spans="1:23" ht="14.25" customHeight="1">
      <c r="A14" s="658"/>
      <c r="B14" s="976"/>
      <c r="C14" s="931"/>
      <c r="D14" s="931"/>
      <c r="E14" s="980" t="s">
        <v>2879</v>
      </c>
      <c r="F14" s="42" t="s">
        <v>2880</v>
      </c>
      <c r="G14" s="37">
        <v>0</v>
      </c>
      <c r="H14" s="37">
        <v>0</v>
      </c>
      <c r="I14" s="37">
        <v>0</v>
      </c>
      <c r="J14" s="39">
        <f t="shared" si="0"/>
        <v>0</v>
      </c>
      <c r="K14" s="40">
        <v>0</v>
      </c>
      <c r="L14" s="40">
        <v>0</v>
      </c>
      <c r="M14" s="40">
        <v>0</v>
      </c>
      <c r="N14" s="39">
        <v>0</v>
      </c>
      <c r="O14" s="39"/>
      <c r="P14" s="39"/>
      <c r="Q14" s="39">
        <f t="shared" si="1"/>
        <v>0</v>
      </c>
      <c r="R14" s="39">
        <f t="shared" si="2"/>
        <v>0</v>
      </c>
      <c r="S14" s="970">
        <f>SUM(R14:R16)</f>
        <v>0</v>
      </c>
      <c r="T14" s="674"/>
      <c r="U14" s="663"/>
      <c r="V14" s="674"/>
      <c r="W14" s="658"/>
    </row>
    <row r="15" spans="1:23" ht="14.25" customHeight="1">
      <c r="A15" s="658"/>
      <c r="B15" s="976"/>
      <c r="C15" s="931"/>
      <c r="D15" s="931"/>
      <c r="E15" s="931"/>
      <c r="F15" s="42" t="s">
        <v>2882</v>
      </c>
      <c r="G15" s="37">
        <v>0</v>
      </c>
      <c r="H15" s="37">
        <v>0</v>
      </c>
      <c r="I15" s="37">
        <v>0</v>
      </c>
      <c r="J15" s="39">
        <f t="shared" si="0"/>
        <v>0</v>
      </c>
      <c r="K15" s="40">
        <v>0</v>
      </c>
      <c r="L15" s="40">
        <v>0</v>
      </c>
      <c r="M15" s="40">
        <v>0</v>
      </c>
      <c r="N15" s="39">
        <v>0</v>
      </c>
      <c r="O15" s="39">
        <v>0</v>
      </c>
      <c r="P15" s="39"/>
      <c r="Q15" s="39">
        <f t="shared" si="1"/>
        <v>0</v>
      </c>
      <c r="R15" s="39">
        <f t="shared" si="2"/>
        <v>0</v>
      </c>
      <c r="S15" s="971"/>
      <c r="T15" s="663"/>
      <c r="U15" s="663"/>
      <c r="V15" s="658"/>
      <c r="W15" s="658"/>
    </row>
    <row r="16" spans="1:23" ht="14.25" customHeight="1">
      <c r="A16" s="658"/>
      <c r="B16" s="944"/>
      <c r="C16" s="934"/>
      <c r="D16" s="934"/>
      <c r="E16" s="934"/>
      <c r="F16" s="42" t="s">
        <v>2883</v>
      </c>
      <c r="G16" s="37">
        <v>0</v>
      </c>
      <c r="H16" s="37">
        <v>0</v>
      </c>
      <c r="I16" s="37">
        <v>0</v>
      </c>
      <c r="J16" s="39">
        <f t="shared" si="0"/>
        <v>0</v>
      </c>
      <c r="K16" s="40">
        <v>0</v>
      </c>
      <c r="L16" s="40">
        <v>0</v>
      </c>
      <c r="M16" s="40">
        <v>0</v>
      </c>
      <c r="N16" s="39">
        <v>0</v>
      </c>
      <c r="O16" s="39"/>
      <c r="P16" s="39"/>
      <c r="Q16" s="39">
        <f t="shared" si="1"/>
        <v>0</v>
      </c>
      <c r="R16" s="39">
        <f t="shared" si="2"/>
        <v>0</v>
      </c>
      <c r="S16" s="942"/>
      <c r="T16" s="663"/>
      <c r="U16" s="663"/>
      <c r="V16" s="658"/>
      <c r="W16" s="658"/>
    </row>
    <row r="17" spans="1:23" ht="14.25" customHeight="1">
      <c r="A17" s="658"/>
      <c r="B17" s="990">
        <v>2</v>
      </c>
      <c r="C17" s="984" t="s">
        <v>2884</v>
      </c>
      <c r="D17" s="986" t="s">
        <v>2878</v>
      </c>
      <c r="E17" s="980" t="s">
        <v>2879</v>
      </c>
      <c r="F17" s="42" t="s">
        <v>2880</v>
      </c>
      <c r="G17" s="37">
        <v>0</v>
      </c>
      <c r="H17" s="37">
        <v>0</v>
      </c>
      <c r="I17" s="37">
        <v>0</v>
      </c>
      <c r="J17" s="39">
        <f t="shared" si="0"/>
        <v>0</v>
      </c>
      <c r="K17" s="40">
        <v>0</v>
      </c>
      <c r="L17" s="40"/>
      <c r="M17" s="40">
        <v>0</v>
      </c>
      <c r="N17" s="40">
        <v>0</v>
      </c>
      <c r="O17" s="40">
        <v>0</v>
      </c>
      <c r="P17" s="40"/>
      <c r="Q17" s="39">
        <f t="shared" si="1"/>
        <v>0</v>
      </c>
      <c r="R17" s="39">
        <f t="shared" si="2"/>
        <v>0</v>
      </c>
      <c r="S17" s="970">
        <f>R17+R18+R19+R20</f>
        <v>0</v>
      </c>
      <c r="T17" s="972">
        <f>S17+S21</f>
        <v>0</v>
      </c>
      <c r="U17" s="663"/>
      <c r="V17" s="658"/>
      <c r="W17" s="658"/>
    </row>
    <row r="18" spans="1:23" ht="14.25" customHeight="1">
      <c r="A18" s="658"/>
      <c r="B18" s="976"/>
      <c r="C18" s="931"/>
      <c r="D18" s="931"/>
      <c r="E18" s="931"/>
      <c r="F18" s="42" t="s">
        <v>2882</v>
      </c>
      <c r="G18" s="37">
        <v>0</v>
      </c>
      <c r="H18" s="37">
        <v>0</v>
      </c>
      <c r="I18" s="37">
        <v>0</v>
      </c>
      <c r="J18" s="39">
        <f t="shared" si="0"/>
        <v>0</v>
      </c>
      <c r="K18" s="40">
        <v>0</v>
      </c>
      <c r="L18" s="40">
        <v>0</v>
      </c>
      <c r="M18" s="40">
        <v>0</v>
      </c>
      <c r="N18" s="40">
        <v>0</v>
      </c>
      <c r="O18" s="40"/>
      <c r="P18" s="40"/>
      <c r="Q18" s="39">
        <f t="shared" si="1"/>
        <v>0</v>
      </c>
      <c r="R18" s="39">
        <f t="shared" si="2"/>
        <v>0</v>
      </c>
      <c r="S18" s="971"/>
      <c r="T18" s="749"/>
      <c r="U18" s="663"/>
      <c r="V18" s="658"/>
      <c r="W18" s="658"/>
    </row>
    <row r="19" spans="1:23" ht="14.25" customHeight="1">
      <c r="A19" s="658"/>
      <c r="B19" s="976"/>
      <c r="C19" s="931"/>
      <c r="D19" s="931"/>
      <c r="E19" s="931"/>
      <c r="F19" s="42" t="s">
        <v>2883</v>
      </c>
      <c r="G19" s="37">
        <v>0</v>
      </c>
      <c r="H19" s="37">
        <v>0</v>
      </c>
      <c r="I19" s="37">
        <v>0</v>
      </c>
      <c r="J19" s="39">
        <f t="shared" si="0"/>
        <v>0</v>
      </c>
      <c r="K19" s="40">
        <v>0</v>
      </c>
      <c r="L19" s="40">
        <v>0</v>
      </c>
      <c r="M19" s="40">
        <v>0</v>
      </c>
      <c r="N19" s="40">
        <v>0</v>
      </c>
      <c r="O19" s="40"/>
      <c r="P19" s="40"/>
      <c r="Q19" s="39">
        <f t="shared" si="1"/>
        <v>0</v>
      </c>
      <c r="R19" s="39">
        <f t="shared" si="2"/>
        <v>0</v>
      </c>
      <c r="S19" s="971"/>
      <c r="T19" s="749"/>
      <c r="U19" s="663"/>
      <c r="V19" s="658"/>
      <c r="W19" s="658"/>
    </row>
    <row r="20" spans="1:23" ht="14.25" customHeight="1">
      <c r="A20" s="658"/>
      <c r="B20" s="976"/>
      <c r="C20" s="931"/>
      <c r="D20" s="931"/>
      <c r="E20" s="934"/>
      <c r="F20" s="43" t="s">
        <v>2885</v>
      </c>
      <c r="G20" s="37">
        <v>0</v>
      </c>
      <c r="H20" s="37">
        <v>0</v>
      </c>
      <c r="I20" s="37">
        <v>0</v>
      </c>
      <c r="J20" s="39">
        <f t="shared" si="0"/>
        <v>0</v>
      </c>
      <c r="K20" s="40">
        <v>0</v>
      </c>
      <c r="L20" s="40">
        <v>0</v>
      </c>
      <c r="M20" s="40">
        <v>0</v>
      </c>
      <c r="N20" s="40">
        <v>0</v>
      </c>
      <c r="O20" s="40"/>
      <c r="P20" s="40"/>
      <c r="Q20" s="39">
        <f t="shared" si="1"/>
        <v>0</v>
      </c>
      <c r="R20" s="41">
        <f t="shared" si="2"/>
        <v>0</v>
      </c>
      <c r="S20" s="942"/>
      <c r="T20" s="749"/>
      <c r="U20" s="663"/>
      <c r="V20" s="658"/>
      <c r="W20" s="658"/>
    </row>
    <row r="21" spans="1:23" ht="14.25" customHeight="1">
      <c r="A21" s="658"/>
      <c r="B21" s="976"/>
      <c r="C21" s="931"/>
      <c r="D21" s="931"/>
      <c r="E21" s="980" t="s">
        <v>2879</v>
      </c>
      <c r="F21" s="42" t="s">
        <v>2880</v>
      </c>
      <c r="G21" s="37">
        <v>0</v>
      </c>
      <c r="H21" s="37">
        <v>0</v>
      </c>
      <c r="I21" s="37">
        <v>0</v>
      </c>
      <c r="J21" s="39">
        <f t="shared" si="0"/>
        <v>0</v>
      </c>
      <c r="K21" s="40">
        <v>0</v>
      </c>
      <c r="L21" s="40"/>
      <c r="M21" s="40">
        <v>0</v>
      </c>
      <c r="N21" s="40">
        <v>0</v>
      </c>
      <c r="O21" s="40">
        <v>0</v>
      </c>
      <c r="P21" s="40"/>
      <c r="Q21" s="39">
        <f t="shared" si="1"/>
        <v>0</v>
      </c>
      <c r="R21" s="39">
        <f t="shared" si="2"/>
        <v>0</v>
      </c>
      <c r="S21" s="970">
        <f>SUM(R21,R22,R23)</f>
        <v>0</v>
      </c>
      <c r="T21" s="674"/>
      <c r="U21" s="663"/>
      <c r="V21" s="658"/>
      <c r="W21" s="658"/>
    </row>
    <row r="22" spans="1:23" ht="14.25" customHeight="1">
      <c r="A22" s="658"/>
      <c r="B22" s="976"/>
      <c r="C22" s="931"/>
      <c r="D22" s="931"/>
      <c r="E22" s="931"/>
      <c r="F22" s="42" t="s">
        <v>2882</v>
      </c>
      <c r="G22" s="37">
        <v>0</v>
      </c>
      <c r="H22" s="37">
        <v>0</v>
      </c>
      <c r="I22" s="37">
        <v>0</v>
      </c>
      <c r="J22" s="39">
        <f t="shared" si="0"/>
        <v>0</v>
      </c>
      <c r="K22" s="40">
        <v>0</v>
      </c>
      <c r="L22" s="40">
        <v>0</v>
      </c>
      <c r="M22" s="40">
        <v>0</v>
      </c>
      <c r="N22" s="40">
        <v>0</v>
      </c>
      <c r="O22" s="40"/>
      <c r="P22" s="40"/>
      <c r="Q22" s="39">
        <f t="shared" si="1"/>
        <v>0</v>
      </c>
      <c r="R22" s="39">
        <f t="shared" si="2"/>
        <v>0</v>
      </c>
      <c r="S22" s="971"/>
      <c r="T22" s="663"/>
      <c r="U22" s="663"/>
      <c r="V22" s="658"/>
      <c r="W22" s="658"/>
    </row>
    <row r="23" spans="1:23" ht="14.25" customHeight="1">
      <c r="A23" s="658"/>
      <c r="B23" s="991"/>
      <c r="C23" s="985"/>
      <c r="D23" s="985"/>
      <c r="E23" s="985"/>
      <c r="F23" s="44" t="s">
        <v>2883</v>
      </c>
      <c r="G23" s="37">
        <v>0</v>
      </c>
      <c r="H23" s="37">
        <v>0</v>
      </c>
      <c r="I23" s="37">
        <v>0</v>
      </c>
      <c r="J23" s="45">
        <f t="shared" si="0"/>
        <v>0</v>
      </c>
      <c r="K23" s="46">
        <v>0</v>
      </c>
      <c r="L23" s="46">
        <v>0</v>
      </c>
      <c r="M23" s="46">
        <v>0</v>
      </c>
      <c r="N23" s="46">
        <v>0</v>
      </c>
      <c r="O23" s="46"/>
      <c r="P23" s="46"/>
      <c r="Q23" s="45">
        <f t="shared" si="1"/>
        <v>0</v>
      </c>
      <c r="R23" s="45">
        <f t="shared" si="2"/>
        <v>0</v>
      </c>
      <c r="S23" s="973"/>
      <c r="T23" s="663"/>
      <c r="U23" s="663"/>
      <c r="V23" s="658"/>
      <c r="W23" s="658"/>
    </row>
    <row r="24" spans="1:23" ht="14.25" customHeight="1">
      <c r="A24" s="658"/>
      <c r="B24" s="675"/>
      <c r="C24" s="676"/>
      <c r="D24" s="423"/>
      <c r="E24" s="422"/>
      <c r="F24" s="677"/>
      <c r="G24" s="37">
        <v>0</v>
      </c>
      <c r="H24" s="37">
        <v>0</v>
      </c>
      <c r="I24" s="37">
        <v>0</v>
      </c>
      <c r="J24" s="678"/>
      <c r="K24" s="424">
        <v>0</v>
      </c>
      <c r="L24" s="424"/>
      <c r="M24" s="424">
        <v>0</v>
      </c>
      <c r="N24" s="679">
        <v>0</v>
      </c>
      <c r="O24" s="679">
        <f>SUM(O9:O23)</f>
        <v>0</v>
      </c>
      <c r="P24" s="679">
        <f>SUM(P9:P23)</f>
        <v>0</v>
      </c>
      <c r="Q24" s="679">
        <f>SUM(Q9:Q23)</f>
        <v>0</v>
      </c>
      <c r="R24" s="679">
        <f>SUM(R9:R23)</f>
        <v>0</v>
      </c>
      <c r="S24" s="47"/>
      <c r="T24" s="663"/>
      <c r="U24" s="663"/>
      <c r="V24" s="658"/>
      <c r="W24" s="658"/>
    </row>
    <row r="25" spans="1:23" ht="14.25" customHeight="1">
      <c r="A25" s="658"/>
      <c r="B25" s="987">
        <v>3</v>
      </c>
      <c r="C25" s="989" t="s">
        <v>2886</v>
      </c>
      <c r="D25" s="989" t="s">
        <v>1123</v>
      </c>
      <c r="E25" s="988" t="s">
        <v>2879</v>
      </c>
      <c r="F25" s="680" t="s">
        <v>2887</v>
      </c>
      <c r="G25" s="37">
        <v>0</v>
      </c>
      <c r="H25" s="37">
        <v>0</v>
      </c>
      <c r="I25" s="37">
        <v>0</v>
      </c>
      <c r="J25" s="681">
        <f t="shared" ref="J25:J30" si="3">G25+H25-I25</f>
        <v>0</v>
      </c>
      <c r="K25" s="682">
        <v>0</v>
      </c>
      <c r="L25" s="682">
        <v>0</v>
      </c>
      <c r="M25" s="682">
        <v>0</v>
      </c>
      <c r="N25" s="682">
        <v>0</v>
      </c>
      <c r="O25" s="682"/>
      <c r="P25" s="682">
        <v>0</v>
      </c>
      <c r="Q25" s="681">
        <f t="shared" ref="Q25:Q30" si="4">O25-P25</f>
        <v>0</v>
      </c>
      <c r="R25" s="681">
        <f t="shared" ref="R25:R30" si="5">N25-O25+P25</f>
        <v>0</v>
      </c>
      <c r="S25" s="969">
        <f>SUM(R25:R30)</f>
        <v>0</v>
      </c>
      <c r="T25" s="663"/>
      <c r="U25" s="663"/>
      <c r="V25" s="658"/>
      <c r="W25" s="658"/>
    </row>
    <row r="26" spans="1:23" ht="14.25" customHeight="1">
      <c r="A26" s="658"/>
      <c r="B26" s="931"/>
      <c r="C26" s="931"/>
      <c r="D26" s="931"/>
      <c r="E26" s="931"/>
      <c r="F26" s="48" t="s">
        <v>2888</v>
      </c>
      <c r="G26" s="37">
        <v>0</v>
      </c>
      <c r="H26" s="37">
        <v>0</v>
      </c>
      <c r="I26" s="37">
        <v>0</v>
      </c>
      <c r="J26" s="49">
        <f t="shared" si="3"/>
        <v>0</v>
      </c>
      <c r="K26" s="50">
        <v>0</v>
      </c>
      <c r="L26" s="50">
        <v>0</v>
      </c>
      <c r="M26" s="50">
        <v>0</v>
      </c>
      <c r="N26" s="50">
        <v>0</v>
      </c>
      <c r="O26" s="50"/>
      <c r="P26" s="50">
        <v>0</v>
      </c>
      <c r="Q26" s="49">
        <f t="shared" si="4"/>
        <v>0</v>
      </c>
      <c r="R26" s="49">
        <f t="shared" si="5"/>
        <v>0</v>
      </c>
      <c r="S26" s="931"/>
      <c r="T26" s="663"/>
      <c r="U26" s="663"/>
      <c r="V26" s="658"/>
      <c r="W26" s="658"/>
    </row>
    <row r="27" spans="1:23" ht="14.25" customHeight="1">
      <c r="A27" s="658"/>
      <c r="B27" s="931"/>
      <c r="C27" s="931"/>
      <c r="D27" s="931"/>
      <c r="E27" s="934"/>
      <c r="F27" s="42" t="s">
        <v>2889</v>
      </c>
      <c r="G27" s="37">
        <v>0</v>
      </c>
      <c r="H27" s="37">
        <v>0</v>
      </c>
      <c r="I27" s="37">
        <v>0</v>
      </c>
      <c r="J27" s="39">
        <f t="shared" si="3"/>
        <v>0</v>
      </c>
      <c r="K27" s="40">
        <v>0</v>
      </c>
      <c r="L27" s="40">
        <v>0</v>
      </c>
      <c r="M27" s="40">
        <v>0</v>
      </c>
      <c r="N27" s="40">
        <v>0</v>
      </c>
      <c r="O27" s="40"/>
      <c r="P27" s="40">
        <v>0</v>
      </c>
      <c r="Q27" s="39">
        <f t="shared" si="4"/>
        <v>0</v>
      </c>
      <c r="R27" s="39">
        <f t="shared" si="5"/>
        <v>0</v>
      </c>
      <c r="S27" s="931"/>
      <c r="T27" s="663"/>
      <c r="U27" s="663"/>
      <c r="V27" s="658"/>
      <c r="W27" s="658"/>
    </row>
    <row r="28" spans="1:23" ht="24" customHeight="1">
      <c r="A28" s="658"/>
      <c r="B28" s="931"/>
      <c r="C28" s="931"/>
      <c r="D28" s="931"/>
      <c r="E28" s="51" t="s">
        <v>2879</v>
      </c>
      <c r="F28" s="42" t="s">
        <v>2890</v>
      </c>
      <c r="G28" s="37">
        <v>0</v>
      </c>
      <c r="H28" s="37">
        <v>0</v>
      </c>
      <c r="I28" s="37">
        <v>0</v>
      </c>
      <c r="J28" s="39">
        <f t="shared" si="3"/>
        <v>0</v>
      </c>
      <c r="K28" s="40">
        <v>0</v>
      </c>
      <c r="L28" s="40">
        <v>0</v>
      </c>
      <c r="M28" s="40">
        <v>0</v>
      </c>
      <c r="N28" s="40">
        <v>0</v>
      </c>
      <c r="O28" s="40"/>
      <c r="P28" s="40">
        <v>0</v>
      </c>
      <c r="Q28" s="39">
        <f t="shared" si="4"/>
        <v>0</v>
      </c>
      <c r="R28" s="39">
        <f t="shared" si="5"/>
        <v>0</v>
      </c>
      <c r="S28" s="931"/>
      <c r="T28" s="663"/>
      <c r="U28" s="663"/>
      <c r="V28" s="658"/>
      <c r="W28" s="658"/>
    </row>
    <row r="29" spans="1:23" ht="25.5" customHeight="1">
      <c r="A29" s="658"/>
      <c r="B29" s="931"/>
      <c r="C29" s="931"/>
      <c r="D29" s="931"/>
      <c r="E29" s="51" t="s">
        <v>2879</v>
      </c>
      <c r="F29" s="42" t="s">
        <v>2890</v>
      </c>
      <c r="G29" s="37">
        <v>0</v>
      </c>
      <c r="H29" s="37">
        <v>0</v>
      </c>
      <c r="I29" s="37">
        <v>0</v>
      </c>
      <c r="J29" s="39">
        <f t="shared" si="3"/>
        <v>0</v>
      </c>
      <c r="K29" s="40">
        <v>0</v>
      </c>
      <c r="L29" s="40">
        <v>0</v>
      </c>
      <c r="M29" s="40">
        <v>0</v>
      </c>
      <c r="N29" s="40">
        <v>0</v>
      </c>
      <c r="O29" s="40"/>
      <c r="P29" s="40">
        <v>0</v>
      </c>
      <c r="Q29" s="39">
        <f t="shared" si="4"/>
        <v>0</v>
      </c>
      <c r="R29" s="39">
        <f t="shared" si="5"/>
        <v>0</v>
      </c>
      <c r="S29" s="931"/>
      <c r="T29" s="663"/>
      <c r="U29" s="663"/>
      <c r="V29" s="658"/>
      <c r="W29" s="658"/>
    </row>
    <row r="30" spans="1:23" ht="26.25" customHeight="1">
      <c r="A30" s="658"/>
      <c r="B30" s="934"/>
      <c r="C30" s="934"/>
      <c r="D30" s="934"/>
      <c r="E30" s="51" t="s">
        <v>2879</v>
      </c>
      <c r="F30" s="42" t="s">
        <v>2890</v>
      </c>
      <c r="G30" s="37">
        <v>0</v>
      </c>
      <c r="H30" s="37">
        <v>0</v>
      </c>
      <c r="I30" s="37">
        <v>0</v>
      </c>
      <c r="J30" s="39">
        <f t="shared" si="3"/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/>
      <c r="Q30" s="39">
        <f t="shared" si="4"/>
        <v>0</v>
      </c>
      <c r="R30" s="39">
        <f t="shared" si="5"/>
        <v>0</v>
      </c>
      <c r="S30" s="934"/>
      <c r="T30" s="663"/>
      <c r="U30" s="663"/>
      <c r="V30" s="658"/>
      <c r="W30" s="658"/>
    </row>
    <row r="31" spans="1:23" ht="14.25" customHeight="1">
      <c r="A31" s="658"/>
      <c r="B31" s="683"/>
      <c r="C31" s="981" t="s">
        <v>2891</v>
      </c>
      <c r="D31" s="982"/>
      <c r="E31" s="982"/>
      <c r="F31" s="983"/>
      <c r="G31" s="684">
        <f t="shared" ref="G31:S31" si="6">SUM(G9:G30)</f>
        <v>0</v>
      </c>
      <c r="H31" s="684">
        <f t="shared" si="6"/>
        <v>0</v>
      </c>
      <c r="I31" s="684">
        <f t="shared" si="6"/>
        <v>0</v>
      </c>
      <c r="J31" s="684">
        <f t="shared" si="6"/>
        <v>0</v>
      </c>
      <c r="K31" s="685">
        <f t="shared" si="6"/>
        <v>0</v>
      </c>
      <c r="L31" s="685">
        <f t="shared" si="6"/>
        <v>0</v>
      </c>
      <c r="M31" s="685">
        <f t="shared" si="6"/>
        <v>0</v>
      </c>
      <c r="N31" s="686">
        <f t="shared" si="6"/>
        <v>0</v>
      </c>
      <c r="O31" s="686">
        <f t="shared" si="6"/>
        <v>0</v>
      </c>
      <c r="P31" s="686">
        <f t="shared" si="6"/>
        <v>0</v>
      </c>
      <c r="Q31" s="686">
        <f t="shared" si="6"/>
        <v>0</v>
      </c>
      <c r="R31" s="686">
        <f t="shared" si="6"/>
        <v>0</v>
      </c>
      <c r="S31" s="687">
        <f t="shared" si="6"/>
        <v>0</v>
      </c>
      <c r="T31" s="663"/>
      <c r="U31" s="658"/>
      <c r="V31" s="658"/>
      <c r="W31" s="658"/>
    </row>
    <row r="32" spans="1:23" ht="14.25" customHeight="1">
      <c r="A32" s="658"/>
      <c r="B32" s="659"/>
      <c r="C32" s="658"/>
      <c r="D32" s="660"/>
      <c r="E32" s="661"/>
      <c r="F32" s="660"/>
      <c r="G32" s="668"/>
      <c r="H32" s="668"/>
      <c r="I32" s="668"/>
      <c r="J32" s="668"/>
      <c r="K32" s="663"/>
      <c r="L32" s="663"/>
      <c r="M32" s="663"/>
      <c r="N32" s="663"/>
      <c r="O32" s="663"/>
      <c r="P32" s="663"/>
      <c r="Q32" s="663"/>
      <c r="R32" s="663"/>
      <c r="S32" s="688"/>
      <c r="T32" s="663"/>
      <c r="U32" s="658"/>
      <c r="V32" s="658"/>
      <c r="W32" s="658"/>
    </row>
    <row r="33" spans="1:23" ht="59.25" customHeight="1">
      <c r="A33" s="658"/>
      <c r="B33" s="659"/>
      <c r="C33" s="689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3"/>
      <c r="U33" s="658"/>
      <c r="V33" s="658"/>
      <c r="W33" s="658"/>
    </row>
    <row r="34" spans="1:23" ht="44.25" customHeight="1">
      <c r="A34" s="658"/>
      <c r="B34" s="659"/>
      <c r="C34" s="689"/>
      <c r="D34" s="660"/>
      <c r="E34" s="660"/>
      <c r="F34" s="660"/>
      <c r="G34" s="660"/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3"/>
      <c r="U34" s="658"/>
      <c r="V34" s="658"/>
      <c r="W34" s="658"/>
    </row>
    <row r="35" spans="1:23" ht="18" customHeight="1">
      <c r="A35" s="658"/>
      <c r="B35" s="659"/>
      <c r="C35" s="689"/>
      <c r="D35" s="660"/>
      <c r="E35" s="661"/>
      <c r="F35" s="660"/>
      <c r="G35" s="660"/>
      <c r="H35" s="660"/>
      <c r="I35" s="660"/>
      <c r="J35" s="660"/>
      <c r="K35" s="663"/>
      <c r="L35" s="663"/>
      <c r="M35" s="663"/>
      <c r="N35" s="663"/>
      <c r="O35" s="663"/>
      <c r="P35" s="663"/>
      <c r="Q35" s="663"/>
      <c r="R35" s="663"/>
      <c r="S35" s="658"/>
      <c r="T35" s="663"/>
      <c r="U35" s="658"/>
      <c r="V35" s="658"/>
      <c r="W35" s="658"/>
    </row>
    <row r="36" spans="1:23" ht="18" customHeight="1">
      <c r="A36" s="658"/>
      <c r="B36" s="659"/>
      <c r="C36" s="689"/>
      <c r="D36" s="660"/>
      <c r="E36" s="661"/>
      <c r="F36" s="660"/>
      <c r="G36" s="660"/>
      <c r="H36" s="660"/>
      <c r="I36" s="660"/>
      <c r="J36" s="660"/>
      <c r="K36" s="663"/>
      <c r="L36" s="663"/>
      <c r="M36" s="663"/>
      <c r="N36" s="663"/>
      <c r="O36" s="663"/>
      <c r="P36" s="663"/>
      <c r="Q36" s="663"/>
      <c r="R36" s="663"/>
      <c r="S36" s="658"/>
      <c r="T36" s="663"/>
      <c r="U36" s="658"/>
      <c r="V36" s="658"/>
      <c r="W36" s="658"/>
    </row>
    <row r="37" spans="1:23" ht="18" customHeight="1">
      <c r="A37" s="658"/>
      <c r="B37" s="659"/>
      <c r="C37" s="689"/>
      <c r="D37" s="660"/>
      <c r="E37" s="661"/>
      <c r="F37" s="660"/>
      <c r="G37" s="660"/>
      <c r="H37" s="660"/>
      <c r="I37" s="660"/>
      <c r="J37" s="660"/>
      <c r="K37" s="663"/>
      <c r="L37" s="663"/>
      <c r="M37" s="663"/>
      <c r="N37" s="663"/>
      <c r="O37" s="663"/>
      <c r="P37" s="663"/>
      <c r="Q37" s="663"/>
      <c r="R37" s="663"/>
      <c r="S37" s="658"/>
      <c r="T37" s="663"/>
      <c r="U37" s="658"/>
      <c r="V37" s="658"/>
      <c r="W37" s="658"/>
    </row>
    <row r="38" spans="1:23" ht="18" customHeight="1">
      <c r="A38" s="658"/>
      <c r="B38" s="659"/>
      <c r="C38" s="689"/>
      <c r="D38" s="660"/>
      <c r="E38" s="661"/>
      <c r="F38" s="660"/>
      <c r="G38" s="660"/>
      <c r="H38" s="660"/>
      <c r="I38" s="660"/>
      <c r="J38" s="660"/>
      <c r="K38" s="663"/>
      <c r="L38" s="663"/>
      <c r="M38" s="663"/>
      <c r="N38" s="663"/>
      <c r="O38" s="663"/>
      <c r="P38" s="663"/>
      <c r="Q38" s="663"/>
      <c r="R38" s="663"/>
      <c r="S38" s="658"/>
      <c r="T38" s="663"/>
      <c r="U38" s="658"/>
      <c r="V38" s="658"/>
      <c r="W38" s="658"/>
    </row>
    <row r="39" spans="1:23" ht="18" customHeight="1">
      <c r="A39" s="658"/>
      <c r="B39" s="659"/>
      <c r="C39" s="658"/>
      <c r="D39" s="660"/>
      <c r="E39" s="661"/>
      <c r="F39" s="660"/>
      <c r="G39" s="660"/>
      <c r="H39" s="660"/>
      <c r="I39" s="660"/>
      <c r="J39" s="660"/>
      <c r="K39" s="663"/>
      <c r="L39" s="663"/>
      <c r="M39" s="663"/>
      <c r="N39" s="663"/>
      <c r="O39" s="663"/>
      <c r="P39" s="663"/>
      <c r="Q39" s="663"/>
      <c r="R39" s="663"/>
      <c r="S39" s="658"/>
      <c r="T39" s="663"/>
      <c r="U39" s="658"/>
      <c r="V39" s="658"/>
      <c r="W39" s="658"/>
    </row>
    <row r="40" spans="1:23" ht="18" customHeight="1">
      <c r="A40" s="658"/>
      <c r="B40" s="659"/>
      <c r="C40" s="658"/>
      <c r="D40" s="660"/>
      <c r="E40" s="661"/>
      <c r="F40" s="660"/>
      <c r="G40" s="660"/>
      <c r="H40" s="660"/>
      <c r="I40" s="660"/>
      <c r="J40" s="660"/>
      <c r="K40" s="663"/>
      <c r="L40" s="663"/>
      <c r="M40" s="663"/>
      <c r="N40" s="663"/>
      <c r="O40" s="663"/>
      <c r="P40" s="663"/>
      <c r="Q40" s="663"/>
      <c r="R40" s="663"/>
      <c r="S40" s="658"/>
      <c r="T40" s="663"/>
      <c r="U40" s="658"/>
      <c r="V40" s="658"/>
      <c r="W40" s="658"/>
    </row>
    <row r="41" spans="1:23" ht="18" customHeight="1">
      <c r="A41" s="658"/>
      <c r="B41" s="659"/>
      <c r="C41" s="658"/>
      <c r="D41" s="660"/>
      <c r="E41" s="661"/>
      <c r="F41" s="660"/>
      <c r="G41" s="660"/>
      <c r="H41" s="660"/>
      <c r="I41" s="660"/>
      <c r="J41" s="660"/>
      <c r="K41" s="663"/>
      <c r="L41" s="663"/>
      <c r="M41" s="663"/>
      <c r="N41" s="663"/>
      <c r="O41" s="663"/>
      <c r="P41" s="663"/>
      <c r="Q41" s="663"/>
      <c r="R41" s="663"/>
      <c r="S41" s="658"/>
      <c r="T41" s="663"/>
      <c r="U41" s="658"/>
      <c r="V41" s="658"/>
      <c r="W41" s="658"/>
    </row>
    <row r="42" spans="1:23" ht="18" customHeight="1">
      <c r="A42" s="658"/>
      <c r="B42" s="659"/>
      <c r="C42" s="658"/>
      <c r="D42" s="660"/>
      <c r="E42" s="661"/>
      <c r="F42" s="660"/>
      <c r="G42" s="660"/>
      <c r="H42" s="660"/>
      <c r="I42" s="660"/>
      <c r="J42" s="660"/>
      <c r="K42" s="663"/>
      <c r="L42" s="663"/>
      <c r="M42" s="663"/>
      <c r="N42" s="663"/>
      <c r="O42" s="663"/>
      <c r="P42" s="663"/>
      <c r="Q42" s="663"/>
      <c r="R42" s="663"/>
      <c r="S42" s="658"/>
      <c r="T42" s="663"/>
      <c r="U42" s="658"/>
      <c r="V42" s="658"/>
      <c r="W42" s="658"/>
    </row>
    <row r="43" spans="1:23" ht="18" customHeight="1">
      <c r="A43" s="658"/>
      <c r="B43" s="659"/>
      <c r="C43" s="658"/>
      <c r="D43" s="660"/>
      <c r="E43" s="661"/>
      <c r="F43" s="660"/>
      <c r="G43" s="660"/>
      <c r="H43" s="660"/>
      <c r="I43" s="660"/>
      <c r="J43" s="660"/>
      <c r="K43" s="663"/>
      <c r="L43" s="663"/>
      <c r="M43" s="663"/>
      <c r="N43" s="663"/>
      <c r="O43" s="663"/>
      <c r="P43" s="663"/>
      <c r="Q43" s="663"/>
      <c r="R43" s="663"/>
      <c r="S43" s="658"/>
      <c r="T43" s="663"/>
      <c r="U43" s="658"/>
      <c r="V43" s="658"/>
      <c r="W43" s="658"/>
    </row>
    <row r="44" spans="1:23" ht="18" customHeight="1">
      <c r="A44" s="658"/>
      <c r="B44" s="659"/>
      <c r="C44" s="658"/>
      <c r="D44" s="660"/>
      <c r="E44" s="661"/>
      <c r="F44" s="660"/>
      <c r="G44" s="660"/>
      <c r="H44" s="660"/>
      <c r="I44" s="660"/>
      <c r="J44" s="660"/>
      <c r="K44" s="663"/>
      <c r="L44" s="663"/>
      <c r="M44" s="663"/>
      <c r="N44" s="663"/>
      <c r="O44" s="663"/>
      <c r="P44" s="663"/>
      <c r="Q44" s="663"/>
      <c r="R44" s="663"/>
      <c r="S44" s="658"/>
      <c r="T44" s="663"/>
      <c r="U44" s="658"/>
      <c r="V44" s="658"/>
      <c r="W44" s="658"/>
    </row>
    <row r="45" spans="1:23" ht="18" customHeight="1">
      <c r="A45" s="658"/>
      <c r="B45" s="659"/>
      <c r="C45" s="658"/>
      <c r="D45" s="660"/>
      <c r="E45" s="661"/>
      <c r="F45" s="660"/>
      <c r="G45" s="660"/>
      <c r="H45" s="660"/>
      <c r="I45" s="660"/>
      <c r="J45" s="660"/>
      <c r="K45" s="663"/>
      <c r="L45" s="663"/>
      <c r="M45" s="663"/>
      <c r="N45" s="663"/>
      <c r="O45" s="663"/>
      <c r="P45" s="663"/>
      <c r="Q45" s="663"/>
      <c r="R45" s="663"/>
      <c r="S45" s="658"/>
      <c r="T45" s="663"/>
      <c r="U45" s="658"/>
      <c r="V45" s="658"/>
      <c r="W45" s="658"/>
    </row>
    <row r="46" spans="1:23" ht="18" customHeight="1">
      <c r="A46" s="658"/>
      <c r="B46" s="659"/>
      <c r="C46" s="658"/>
      <c r="D46" s="660"/>
      <c r="E46" s="661"/>
      <c r="F46" s="660"/>
      <c r="G46" s="660"/>
      <c r="H46" s="660"/>
      <c r="I46" s="660"/>
      <c r="J46" s="660"/>
      <c r="K46" s="663"/>
      <c r="L46" s="663"/>
      <c r="M46" s="663"/>
      <c r="N46" s="663"/>
      <c r="O46" s="663"/>
      <c r="P46" s="663"/>
      <c r="Q46" s="663"/>
      <c r="R46" s="663"/>
      <c r="S46" s="658"/>
      <c r="T46" s="663"/>
      <c r="U46" s="658"/>
      <c r="V46" s="658"/>
      <c r="W46" s="658"/>
    </row>
    <row r="47" spans="1:23" ht="18" customHeight="1">
      <c r="A47" s="658"/>
      <c r="B47" s="659"/>
      <c r="C47" s="658"/>
      <c r="D47" s="660"/>
      <c r="E47" s="661"/>
      <c r="F47" s="660"/>
      <c r="G47" s="660"/>
      <c r="H47" s="660"/>
      <c r="I47" s="660"/>
      <c r="J47" s="660"/>
      <c r="K47" s="663"/>
      <c r="L47" s="663"/>
      <c r="M47" s="663"/>
      <c r="N47" s="663"/>
      <c r="O47" s="663"/>
      <c r="P47" s="663"/>
      <c r="Q47" s="663"/>
      <c r="R47" s="663"/>
      <c r="S47" s="658"/>
      <c r="T47" s="663"/>
      <c r="U47" s="658"/>
      <c r="V47" s="658"/>
      <c r="W47" s="658"/>
    </row>
    <row r="48" spans="1:23" ht="18" customHeight="1">
      <c r="A48" s="658"/>
      <c r="B48" s="659"/>
      <c r="C48" s="658"/>
      <c r="D48" s="660"/>
      <c r="E48" s="661"/>
      <c r="F48" s="660"/>
      <c r="G48" s="660"/>
      <c r="H48" s="660"/>
      <c r="I48" s="660"/>
      <c r="J48" s="660"/>
      <c r="K48" s="663"/>
      <c r="L48" s="663"/>
      <c r="M48" s="663"/>
      <c r="N48" s="663"/>
      <c r="O48" s="663"/>
      <c r="P48" s="663"/>
      <c r="Q48" s="663"/>
      <c r="R48" s="663"/>
      <c r="S48" s="658"/>
      <c r="T48" s="663"/>
      <c r="U48" s="658"/>
      <c r="V48" s="658"/>
      <c r="W48" s="658"/>
    </row>
    <row r="49" spans="1:23" ht="18" customHeight="1">
      <c r="A49" s="658"/>
      <c r="B49" s="659"/>
      <c r="C49" s="658"/>
      <c r="D49" s="660"/>
      <c r="E49" s="661"/>
      <c r="F49" s="660"/>
      <c r="G49" s="660"/>
      <c r="H49" s="660"/>
      <c r="I49" s="660"/>
      <c r="J49" s="660"/>
      <c r="K49" s="663"/>
      <c r="L49" s="663"/>
      <c r="M49" s="663"/>
      <c r="N49" s="663"/>
      <c r="O49" s="663"/>
      <c r="P49" s="663"/>
      <c r="Q49" s="663"/>
      <c r="R49" s="663"/>
      <c r="S49" s="658"/>
      <c r="T49" s="663"/>
      <c r="U49" s="658"/>
      <c r="V49" s="658"/>
      <c r="W49" s="658"/>
    </row>
    <row r="50" spans="1:23" ht="18" customHeight="1">
      <c r="A50" s="658"/>
      <c r="B50" s="659"/>
      <c r="C50" s="658"/>
      <c r="D50" s="660"/>
      <c r="E50" s="661"/>
      <c r="F50" s="660"/>
      <c r="G50" s="660"/>
      <c r="H50" s="660"/>
      <c r="I50" s="660"/>
      <c r="J50" s="660"/>
      <c r="K50" s="663"/>
      <c r="L50" s="663"/>
      <c r="M50" s="663"/>
      <c r="N50" s="663"/>
      <c r="O50" s="663"/>
      <c r="P50" s="663"/>
      <c r="Q50" s="663"/>
      <c r="R50" s="663"/>
      <c r="S50" s="658"/>
      <c r="T50" s="663"/>
      <c r="U50" s="658"/>
      <c r="V50" s="658"/>
      <c r="W50" s="658"/>
    </row>
    <row r="51" spans="1:23" ht="18" customHeight="1">
      <c r="A51" s="658"/>
      <c r="B51" s="659"/>
      <c r="C51" s="658"/>
      <c r="D51" s="660"/>
      <c r="E51" s="661"/>
      <c r="F51" s="660"/>
      <c r="G51" s="660"/>
      <c r="H51" s="660"/>
      <c r="I51" s="660"/>
      <c r="J51" s="660"/>
      <c r="K51" s="663"/>
      <c r="L51" s="663"/>
      <c r="M51" s="663"/>
      <c r="N51" s="663"/>
      <c r="O51" s="663"/>
      <c r="P51" s="663"/>
      <c r="Q51" s="663"/>
      <c r="R51" s="663"/>
      <c r="S51" s="658"/>
      <c r="T51" s="663"/>
      <c r="U51" s="658"/>
      <c r="V51" s="658"/>
      <c r="W51" s="658"/>
    </row>
    <row r="52" spans="1:23" ht="18" customHeight="1">
      <c r="A52" s="658"/>
      <c r="B52" s="659"/>
      <c r="C52" s="658"/>
      <c r="D52" s="660"/>
      <c r="E52" s="661"/>
      <c r="F52" s="660"/>
      <c r="G52" s="660"/>
      <c r="H52" s="660"/>
      <c r="I52" s="660"/>
      <c r="J52" s="660"/>
      <c r="K52" s="663"/>
      <c r="L52" s="663"/>
      <c r="M52" s="663"/>
      <c r="N52" s="663"/>
      <c r="O52" s="663"/>
      <c r="P52" s="663"/>
      <c r="Q52" s="663"/>
      <c r="R52" s="663"/>
      <c r="S52" s="658"/>
      <c r="T52" s="663"/>
      <c r="U52" s="658"/>
      <c r="V52" s="658"/>
      <c r="W52" s="658"/>
    </row>
    <row r="53" spans="1:23" ht="18" customHeight="1">
      <c r="A53" s="658"/>
      <c r="B53" s="659"/>
      <c r="C53" s="658"/>
      <c r="D53" s="660"/>
      <c r="E53" s="661"/>
      <c r="F53" s="660"/>
      <c r="G53" s="660"/>
      <c r="H53" s="660"/>
      <c r="I53" s="660"/>
      <c r="J53" s="660"/>
      <c r="K53" s="663"/>
      <c r="L53" s="663"/>
      <c r="M53" s="663"/>
      <c r="N53" s="663"/>
      <c r="O53" s="663"/>
      <c r="P53" s="663"/>
      <c r="Q53" s="663"/>
      <c r="R53" s="663"/>
      <c r="S53" s="658"/>
      <c r="T53" s="663"/>
      <c r="U53" s="658"/>
      <c r="V53" s="658"/>
      <c r="W53" s="658"/>
    </row>
    <row r="54" spans="1:23" ht="18" customHeight="1">
      <c r="A54" s="658"/>
      <c r="B54" s="659"/>
      <c r="C54" s="658"/>
      <c r="D54" s="660"/>
      <c r="E54" s="661"/>
      <c r="F54" s="660"/>
      <c r="G54" s="660"/>
      <c r="H54" s="660"/>
      <c r="I54" s="660"/>
      <c r="J54" s="660"/>
      <c r="K54" s="663"/>
      <c r="L54" s="663"/>
      <c r="M54" s="663"/>
      <c r="N54" s="663"/>
      <c r="O54" s="663"/>
      <c r="P54" s="663"/>
      <c r="Q54" s="663"/>
      <c r="R54" s="663"/>
      <c r="S54" s="658"/>
      <c r="T54" s="663"/>
      <c r="U54" s="658"/>
      <c r="V54" s="658"/>
      <c r="W54" s="658"/>
    </row>
    <row r="55" spans="1:23" ht="18" customHeight="1">
      <c r="A55" s="658"/>
      <c r="B55" s="659"/>
      <c r="C55" s="658"/>
      <c r="D55" s="660"/>
      <c r="E55" s="661"/>
      <c r="F55" s="660"/>
      <c r="G55" s="660"/>
      <c r="H55" s="660"/>
      <c r="I55" s="660"/>
      <c r="J55" s="660"/>
      <c r="K55" s="663"/>
      <c r="L55" s="663"/>
      <c r="M55" s="663"/>
      <c r="N55" s="663"/>
      <c r="O55" s="663"/>
      <c r="P55" s="663"/>
      <c r="Q55" s="663"/>
      <c r="R55" s="663"/>
      <c r="S55" s="658"/>
      <c r="T55" s="663"/>
      <c r="U55" s="658"/>
      <c r="V55" s="658"/>
      <c r="W55" s="658"/>
    </row>
    <row r="56" spans="1:23" ht="18" customHeight="1">
      <c r="A56" s="658"/>
      <c r="B56" s="659"/>
      <c r="C56" s="658"/>
      <c r="D56" s="660"/>
      <c r="E56" s="661"/>
      <c r="F56" s="660"/>
      <c r="G56" s="660"/>
      <c r="H56" s="660"/>
      <c r="I56" s="660"/>
      <c r="J56" s="660"/>
      <c r="K56" s="663"/>
      <c r="L56" s="663"/>
      <c r="M56" s="663"/>
      <c r="N56" s="663"/>
      <c r="O56" s="663"/>
      <c r="P56" s="663"/>
      <c r="Q56" s="663"/>
      <c r="R56" s="663"/>
      <c r="S56" s="658"/>
      <c r="T56" s="663"/>
      <c r="U56" s="658"/>
      <c r="V56" s="658"/>
      <c r="W56" s="658"/>
    </row>
    <row r="57" spans="1:23" ht="18" customHeight="1">
      <c r="A57" s="658"/>
      <c r="B57" s="659"/>
      <c r="C57" s="658"/>
      <c r="D57" s="660"/>
      <c r="E57" s="661"/>
      <c r="F57" s="660"/>
      <c r="G57" s="660"/>
      <c r="H57" s="660"/>
      <c r="I57" s="660"/>
      <c r="J57" s="660"/>
      <c r="K57" s="663"/>
      <c r="L57" s="663"/>
      <c r="M57" s="663"/>
      <c r="N57" s="663"/>
      <c r="O57" s="663"/>
      <c r="P57" s="663"/>
      <c r="Q57" s="663"/>
      <c r="R57" s="663"/>
      <c r="S57" s="658"/>
      <c r="T57" s="663"/>
      <c r="U57" s="658"/>
      <c r="V57" s="658"/>
      <c r="W57" s="658"/>
    </row>
    <row r="58" spans="1:23" ht="18" customHeight="1">
      <c r="A58" s="658"/>
      <c r="B58" s="659"/>
      <c r="C58" s="658"/>
      <c r="D58" s="660"/>
      <c r="E58" s="661"/>
      <c r="F58" s="660"/>
      <c r="G58" s="660"/>
      <c r="H58" s="660"/>
      <c r="I58" s="660"/>
      <c r="J58" s="660"/>
      <c r="K58" s="663"/>
      <c r="L58" s="663"/>
      <c r="M58" s="663"/>
      <c r="N58" s="663"/>
      <c r="O58" s="663"/>
      <c r="P58" s="663"/>
      <c r="Q58" s="663"/>
      <c r="R58" s="663"/>
      <c r="S58" s="658"/>
      <c r="T58" s="663"/>
      <c r="U58" s="658"/>
      <c r="V58" s="658"/>
      <c r="W58" s="658"/>
    </row>
    <row r="59" spans="1:23" ht="18" customHeight="1">
      <c r="A59" s="658"/>
      <c r="B59" s="659"/>
      <c r="C59" s="658"/>
      <c r="D59" s="660"/>
      <c r="E59" s="661"/>
      <c r="F59" s="660"/>
      <c r="G59" s="660"/>
      <c r="H59" s="660"/>
      <c r="I59" s="660"/>
      <c r="J59" s="660"/>
      <c r="K59" s="663"/>
      <c r="L59" s="663"/>
      <c r="M59" s="663"/>
      <c r="N59" s="663"/>
      <c r="O59" s="663"/>
      <c r="P59" s="663"/>
      <c r="Q59" s="663"/>
      <c r="R59" s="663"/>
      <c r="S59" s="658"/>
      <c r="T59" s="663"/>
      <c r="U59" s="658"/>
      <c r="V59" s="658"/>
      <c r="W59" s="658"/>
    </row>
    <row r="60" spans="1:23" ht="12" customHeight="1">
      <c r="A60" s="658"/>
      <c r="B60" s="659"/>
      <c r="C60" s="658"/>
      <c r="D60" s="660"/>
      <c r="E60" s="661"/>
      <c r="F60" s="660"/>
      <c r="G60" s="660"/>
      <c r="H60" s="660"/>
      <c r="I60" s="660"/>
      <c r="J60" s="660"/>
      <c r="K60" s="663"/>
      <c r="L60" s="663"/>
      <c r="M60" s="663"/>
      <c r="N60" s="663"/>
      <c r="O60" s="663"/>
      <c r="P60" s="663"/>
      <c r="Q60" s="663"/>
      <c r="R60" s="663"/>
      <c r="S60" s="658"/>
      <c r="T60" s="663"/>
      <c r="U60" s="658"/>
      <c r="V60" s="658"/>
      <c r="W60" s="658"/>
    </row>
    <row r="61" spans="1:23" ht="12" customHeight="1">
      <c r="A61" s="658"/>
      <c r="B61" s="659"/>
      <c r="C61" s="658"/>
      <c r="D61" s="660"/>
      <c r="E61" s="661"/>
      <c r="F61" s="660"/>
      <c r="G61" s="660"/>
      <c r="H61" s="660"/>
      <c r="I61" s="660"/>
      <c r="J61" s="660"/>
      <c r="K61" s="663"/>
      <c r="L61" s="663"/>
      <c r="M61" s="663"/>
      <c r="N61" s="663"/>
      <c r="O61" s="663"/>
      <c r="P61" s="663"/>
      <c r="Q61" s="663"/>
      <c r="R61" s="663"/>
      <c r="S61" s="658"/>
      <c r="T61" s="663"/>
      <c r="U61" s="658"/>
      <c r="V61" s="658"/>
      <c r="W61" s="658"/>
    </row>
    <row r="62" spans="1:23" ht="12" customHeight="1">
      <c r="A62" s="658"/>
      <c r="B62" s="659"/>
      <c r="C62" s="658"/>
      <c r="D62" s="660"/>
      <c r="E62" s="661"/>
      <c r="F62" s="660"/>
      <c r="G62" s="660"/>
      <c r="H62" s="660"/>
      <c r="I62" s="660"/>
      <c r="J62" s="660"/>
      <c r="K62" s="663"/>
      <c r="L62" s="663"/>
      <c r="M62" s="663"/>
      <c r="N62" s="663"/>
      <c r="O62" s="663"/>
      <c r="P62" s="663"/>
      <c r="Q62" s="663"/>
      <c r="R62" s="663"/>
      <c r="S62" s="658"/>
      <c r="T62" s="663"/>
      <c r="U62" s="658"/>
      <c r="V62" s="658"/>
      <c r="W62" s="658"/>
    </row>
    <row r="63" spans="1:23" ht="12" customHeight="1">
      <c r="A63" s="658"/>
      <c r="B63" s="659"/>
      <c r="C63" s="658"/>
      <c r="D63" s="660"/>
      <c r="E63" s="661"/>
      <c r="F63" s="660"/>
      <c r="G63" s="660"/>
      <c r="H63" s="660"/>
      <c r="I63" s="660"/>
      <c r="J63" s="660"/>
      <c r="K63" s="663"/>
      <c r="L63" s="663"/>
      <c r="M63" s="663"/>
      <c r="N63" s="663"/>
      <c r="O63" s="663"/>
      <c r="P63" s="663"/>
      <c r="Q63" s="663"/>
      <c r="R63" s="663"/>
      <c r="S63" s="658"/>
      <c r="T63" s="663"/>
      <c r="U63" s="658"/>
      <c r="V63" s="658"/>
      <c r="W63" s="658"/>
    </row>
    <row r="64" spans="1:23" ht="12" customHeight="1">
      <c r="A64" s="658"/>
      <c r="B64" s="659"/>
      <c r="C64" s="658"/>
      <c r="D64" s="660"/>
      <c r="E64" s="661"/>
      <c r="F64" s="660"/>
      <c r="G64" s="660"/>
      <c r="H64" s="660"/>
      <c r="I64" s="660"/>
      <c r="J64" s="660"/>
      <c r="K64" s="663"/>
      <c r="L64" s="663"/>
      <c r="M64" s="663"/>
      <c r="N64" s="663"/>
      <c r="O64" s="663"/>
      <c r="P64" s="663"/>
      <c r="Q64" s="663"/>
      <c r="R64" s="663"/>
      <c r="S64" s="658"/>
      <c r="T64" s="663"/>
      <c r="U64" s="658"/>
      <c r="V64" s="658"/>
      <c r="W64" s="658"/>
    </row>
    <row r="65" spans="1:23" ht="12" customHeight="1">
      <c r="A65" s="658"/>
      <c r="B65" s="659"/>
      <c r="C65" s="658"/>
      <c r="D65" s="660"/>
      <c r="E65" s="661"/>
      <c r="F65" s="660"/>
      <c r="G65" s="660"/>
      <c r="H65" s="660"/>
      <c r="I65" s="660"/>
      <c r="J65" s="660"/>
      <c r="K65" s="663"/>
      <c r="L65" s="663"/>
      <c r="M65" s="663"/>
      <c r="N65" s="663"/>
      <c r="O65" s="663"/>
      <c r="P65" s="663"/>
      <c r="Q65" s="663"/>
      <c r="R65" s="663"/>
      <c r="S65" s="658"/>
      <c r="T65" s="663"/>
      <c r="U65" s="658"/>
      <c r="V65" s="658"/>
      <c r="W65" s="658"/>
    </row>
    <row r="66" spans="1:23" ht="12" customHeight="1">
      <c r="A66" s="658"/>
      <c r="B66" s="659"/>
      <c r="C66" s="658"/>
      <c r="D66" s="660"/>
      <c r="E66" s="661"/>
      <c r="F66" s="660"/>
      <c r="G66" s="660"/>
      <c r="H66" s="660"/>
      <c r="I66" s="660"/>
      <c r="J66" s="660"/>
      <c r="K66" s="663"/>
      <c r="L66" s="663"/>
      <c r="M66" s="663"/>
      <c r="N66" s="663"/>
      <c r="O66" s="663"/>
      <c r="P66" s="663"/>
      <c r="Q66" s="663"/>
      <c r="R66" s="663"/>
      <c r="S66" s="658"/>
      <c r="T66" s="663"/>
      <c r="U66" s="658"/>
      <c r="V66" s="658"/>
      <c r="W66" s="658"/>
    </row>
    <row r="67" spans="1:23" ht="12" customHeight="1">
      <c r="A67" s="658"/>
      <c r="B67" s="659"/>
      <c r="C67" s="658"/>
      <c r="D67" s="660"/>
      <c r="E67" s="661"/>
      <c r="F67" s="660"/>
      <c r="G67" s="660"/>
      <c r="H67" s="660"/>
      <c r="I67" s="660"/>
      <c r="J67" s="660"/>
      <c r="K67" s="663"/>
      <c r="L67" s="663"/>
      <c r="M67" s="663"/>
      <c r="N67" s="663"/>
      <c r="O67" s="663"/>
      <c r="P67" s="663"/>
      <c r="Q67" s="663"/>
      <c r="R67" s="663"/>
      <c r="S67" s="658"/>
      <c r="T67" s="663"/>
      <c r="U67" s="658"/>
      <c r="V67" s="658"/>
      <c r="W67" s="658"/>
    </row>
    <row r="68" spans="1:23" ht="12" customHeight="1">
      <c r="A68" s="658"/>
      <c r="B68" s="659"/>
      <c r="C68" s="658"/>
      <c r="D68" s="660"/>
      <c r="E68" s="661"/>
      <c r="F68" s="660"/>
      <c r="G68" s="660"/>
      <c r="H68" s="660"/>
      <c r="I68" s="660"/>
      <c r="J68" s="660"/>
      <c r="K68" s="663"/>
      <c r="L68" s="663"/>
      <c r="M68" s="663"/>
      <c r="N68" s="663"/>
      <c r="O68" s="663"/>
      <c r="P68" s="663"/>
      <c r="Q68" s="663"/>
      <c r="R68" s="663"/>
      <c r="S68" s="658"/>
      <c r="T68" s="663"/>
      <c r="U68" s="658"/>
      <c r="V68" s="658"/>
      <c r="W68" s="658"/>
    </row>
    <row r="69" spans="1:23" ht="12" customHeight="1">
      <c r="A69" s="658"/>
      <c r="B69" s="659"/>
      <c r="C69" s="658"/>
      <c r="D69" s="660"/>
      <c r="E69" s="661"/>
      <c r="F69" s="660"/>
      <c r="G69" s="660"/>
      <c r="H69" s="660"/>
      <c r="I69" s="660"/>
      <c r="J69" s="660"/>
      <c r="K69" s="663"/>
      <c r="L69" s="663"/>
      <c r="M69" s="663"/>
      <c r="N69" s="663"/>
      <c r="O69" s="663"/>
      <c r="P69" s="663"/>
      <c r="Q69" s="663"/>
      <c r="R69" s="663"/>
      <c r="S69" s="658"/>
      <c r="T69" s="663"/>
      <c r="U69" s="658"/>
      <c r="V69" s="658"/>
      <c r="W69" s="658"/>
    </row>
    <row r="70" spans="1:23" ht="12" customHeight="1">
      <c r="A70" s="658"/>
      <c r="B70" s="659"/>
      <c r="C70" s="658"/>
      <c r="D70" s="660"/>
      <c r="E70" s="661"/>
      <c r="F70" s="660"/>
      <c r="G70" s="660"/>
      <c r="H70" s="660"/>
      <c r="I70" s="660"/>
      <c r="J70" s="660"/>
      <c r="K70" s="663"/>
      <c r="L70" s="663"/>
      <c r="M70" s="663"/>
      <c r="N70" s="663"/>
      <c r="O70" s="663"/>
      <c r="P70" s="663"/>
      <c r="Q70" s="663"/>
      <c r="R70" s="663"/>
      <c r="S70" s="658"/>
      <c r="T70" s="663"/>
      <c r="U70" s="658"/>
      <c r="V70" s="658"/>
      <c r="W70" s="658"/>
    </row>
    <row r="71" spans="1:23" ht="12" customHeight="1">
      <c r="A71" s="658"/>
      <c r="B71" s="659"/>
      <c r="C71" s="658"/>
      <c r="D71" s="660"/>
      <c r="E71" s="661"/>
      <c r="F71" s="660"/>
      <c r="G71" s="660"/>
      <c r="H71" s="660"/>
      <c r="I71" s="660"/>
      <c r="J71" s="660"/>
      <c r="K71" s="663"/>
      <c r="L71" s="663"/>
      <c r="M71" s="663"/>
      <c r="N71" s="663"/>
      <c r="O71" s="663"/>
      <c r="P71" s="663"/>
      <c r="Q71" s="663"/>
      <c r="R71" s="663"/>
      <c r="S71" s="658"/>
      <c r="T71" s="663"/>
      <c r="U71" s="658"/>
      <c r="V71" s="658"/>
      <c r="W71" s="658"/>
    </row>
    <row r="72" spans="1:23" ht="12" customHeight="1">
      <c r="A72" s="658"/>
      <c r="B72" s="659"/>
      <c r="C72" s="658"/>
      <c r="D72" s="660"/>
      <c r="E72" s="661"/>
      <c r="F72" s="660"/>
      <c r="G72" s="660"/>
      <c r="H72" s="660"/>
      <c r="I72" s="660"/>
      <c r="J72" s="660"/>
      <c r="K72" s="663"/>
      <c r="L72" s="663"/>
      <c r="M72" s="663"/>
      <c r="N72" s="663"/>
      <c r="O72" s="663"/>
      <c r="P72" s="663"/>
      <c r="Q72" s="663"/>
      <c r="R72" s="663"/>
      <c r="S72" s="658"/>
      <c r="T72" s="663"/>
      <c r="U72" s="658"/>
      <c r="V72" s="658"/>
      <c r="W72" s="658"/>
    </row>
    <row r="73" spans="1:23" ht="12" customHeight="1">
      <c r="A73" s="658"/>
      <c r="B73" s="659"/>
      <c r="C73" s="658"/>
      <c r="D73" s="660"/>
      <c r="E73" s="661"/>
      <c r="F73" s="660"/>
      <c r="G73" s="660"/>
      <c r="H73" s="660"/>
      <c r="I73" s="660"/>
      <c r="J73" s="660"/>
      <c r="K73" s="663"/>
      <c r="L73" s="663"/>
      <c r="M73" s="663"/>
      <c r="N73" s="663"/>
      <c r="O73" s="663"/>
      <c r="P73" s="663"/>
      <c r="Q73" s="663"/>
      <c r="R73" s="663"/>
      <c r="S73" s="658"/>
      <c r="T73" s="663"/>
      <c r="U73" s="658"/>
      <c r="V73" s="658"/>
      <c r="W73" s="658"/>
    </row>
    <row r="74" spans="1:23" ht="12" customHeight="1">
      <c r="A74" s="658"/>
      <c r="B74" s="659"/>
      <c r="C74" s="658"/>
      <c r="D74" s="660"/>
      <c r="E74" s="661"/>
      <c r="F74" s="660"/>
      <c r="G74" s="660"/>
      <c r="H74" s="660"/>
      <c r="I74" s="660"/>
      <c r="J74" s="660"/>
      <c r="K74" s="663"/>
      <c r="L74" s="663"/>
      <c r="M74" s="663"/>
      <c r="N74" s="663"/>
      <c r="O74" s="663"/>
      <c r="P74" s="663"/>
      <c r="Q74" s="663"/>
      <c r="R74" s="663"/>
      <c r="S74" s="658"/>
      <c r="T74" s="663"/>
      <c r="U74" s="658"/>
      <c r="V74" s="658"/>
      <c r="W74" s="658"/>
    </row>
    <row r="75" spans="1:23" ht="12" customHeight="1">
      <c r="A75" s="658"/>
      <c r="B75" s="659"/>
      <c r="C75" s="658"/>
      <c r="D75" s="660"/>
      <c r="E75" s="661"/>
      <c r="F75" s="660"/>
      <c r="G75" s="660"/>
      <c r="H75" s="660"/>
      <c r="I75" s="660"/>
      <c r="J75" s="660"/>
      <c r="K75" s="663"/>
      <c r="L75" s="663"/>
      <c r="M75" s="663"/>
      <c r="N75" s="663"/>
      <c r="O75" s="663"/>
      <c r="P75" s="663"/>
      <c r="Q75" s="663"/>
      <c r="R75" s="663"/>
      <c r="S75" s="658"/>
      <c r="T75" s="663"/>
      <c r="U75" s="658"/>
      <c r="V75" s="658"/>
      <c r="W75" s="658"/>
    </row>
    <row r="76" spans="1:23" ht="12" customHeight="1">
      <c r="A76" s="658"/>
      <c r="B76" s="659"/>
      <c r="C76" s="658"/>
      <c r="D76" s="660"/>
      <c r="E76" s="661"/>
      <c r="F76" s="660"/>
      <c r="G76" s="660"/>
      <c r="H76" s="660"/>
      <c r="I76" s="660"/>
      <c r="J76" s="660"/>
      <c r="K76" s="663"/>
      <c r="L76" s="663"/>
      <c r="M76" s="663"/>
      <c r="N76" s="663"/>
      <c r="O76" s="663"/>
      <c r="P76" s="663"/>
      <c r="Q76" s="663"/>
      <c r="R76" s="663"/>
      <c r="S76" s="658"/>
      <c r="T76" s="663"/>
      <c r="U76" s="658"/>
      <c r="V76" s="658"/>
      <c r="W76" s="658"/>
    </row>
    <row r="77" spans="1:23" ht="12" customHeight="1">
      <c r="A77" s="658"/>
      <c r="B77" s="659"/>
      <c r="C77" s="658"/>
      <c r="D77" s="660"/>
      <c r="E77" s="661"/>
      <c r="F77" s="660"/>
      <c r="G77" s="660"/>
      <c r="H77" s="660"/>
      <c r="I77" s="660"/>
      <c r="J77" s="660"/>
      <c r="K77" s="663"/>
      <c r="L77" s="663"/>
      <c r="M77" s="663"/>
      <c r="N77" s="663"/>
      <c r="O77" s="663"/>
      <c r="P77" s="663"/>
      <c r="Q77" s="663"/>
      <c r="R77" s="663"/>
      <c r="S77" s="658"/>
      <c r="T77" s="663"/>
      <c r="U77" s="658"/>
      <c r="V77" s="658"/>
      <c r="W77" s="658"/>
    </row>
    <row r="78" spans="1:23" ht="12" customHeight="1">
      <c r="A78" s="658"/>
      <c r="B78" s="659"/>
      <c r="C78" s="658"/>
      <c r="D78" s="660"/>
      <c r="E78" s="661"/>
      <c r="F78" s="660"/>
      <c r="G78" s="660"/>
      <c r="H78" s="660"/>
      <c r="I78" s="660"/>
      <c r="J78" s="660"/>
      <c r="K78" s="663"/>
      <c r="L78" s="663"/>
      <c r="M78" s="663"/>
      <c r="N78" s="663"/>
      <c r="O78" s="663"/>
      <c r="P78" s="663"/>
      <c r="Q78" s="663"/>
      <c r="R78" s="663"/>
      <c r="S78" s="658"/>
      <c r="T78" s="663"/>
      <c r="U78" s="658"/>
      <c r="V78" s="658"/>
      <c r="W78" s="658"/>
    </row>
    <row r="79" spans="1:23" ht="12" customHeight="1">
      <c r="A79" s="658"/>
      <c r="B79" s="659"/>
      <c r="C79" s="658"/>
      <c r="D79" s="660"/>
      <c r="E79" s="661"/>
      <c r="F79" s="660"/>
      <c r="G79" s="660"/>
      <c r="H79" s="660"/>
      <c r="I79" s="660"/>
      <c r="J79" s="660"/>
      <c r="K79" s="663"/>
      <c r="L79" s="663"/>
      <c r="M79" s="663"/>
      <c r="N79" s="663"/>
      <c r="O79" s="663"/>
      <c r="P79" s="663"/>
      <c r="Q79" s="663"/>
      <c r="R79" s="663"/>
      <c r="S79" s="658"/>
      <c r="T79" s="663"/>
      <c r="U79" s="658"/>
      <c r="V79" s="658"/>
      <c r="W79" s="658"/>
    </row>
    <row r="80" spans="1:23" ht="12" customHeight="1">
      <c r="A80" s="658"/>
      <c r="B80" s="659"/>
      <c r="C80" s="658"/>
      <c r="D80" s="660"/>
      <c r="E80" s="661"/>
      <c r="F80" s="660"/>
      <c r="G80" s="660"/>
      <c r="H80" s="660"/>
      <c r="I80" s="660"/>
      <c r="J80" s="660"/>
      <c r="K80" s="663"/>
      <c r="L80" s="663"/>
      <c r="M80" s="663"/>
      <c r="N80" s="663"/>
      <c r="O80" s="663"/>
      <c r="P80" s="663"/>
      <c r="Q80" s="663"/>
      <c r="R80" s="663"/>
      <c r="S80" s="658"/>
      <c r="T80" s="663"/>
      <c r="U80" s="658"/>
      <c r="V80" s="658"/>
      <c r="W80" s="658"/>
    </row>
    <row r="81" spans="1:23" ht="12" customHeight="1">
      <c r="A81" s="658"/>
      <c r="B81" s="659"/>
      <c r="C81" s="658"/>
      <c r="D81" s="660"/>
      <c r="E81" s="661"/>
      <c r="F81" s="660"/>
      <c r="G81" s="660"/>
      <c r="H81" s="660"/>
      <c r="I81" s="660"/>
      <c r="J81" s="660"/>
      <c r="K81" s="663"/>
      <c r="L81" s="663"/>
      <c r="M81" s="663"/>
      <c r="N81" s="663"/>
      <c r="O81" s="663"/>
      <c r="P81" s="663"/>
      <c r="Q81" s="663"/>
      <c r="R81" s="663"/>
      <c r="S81" s="658"/>
      <c r="T81" s="663"/>
      <c r="U81" s="658"/>
      <c r="V81" s="658"/>
      <c r="W81" s="658"/>
    </row>
    <row r="82" spans="1:23" ht="12" customHeight="1">
      <c r="A82" s="658"/>
      <c r="B82" s="659"/>
      <c r="C82" s="658"/>
      <c r="D82" s="660"/>
      <c r="E82" s="661"/>
      <c r="F82" s="660"/>
      <c r="G82" s="660"/>
      <c r="H82" s="660"/>
      <c r="I82" s="660"/>
      <c r="J82" s="660"/>
      <c r="K82" s="663"/>
      <c r="L82" s="663"/>
      <c r="M82" s="663"/>
      <c r="N82" s="663"/>
      <c r="O82" s="663"/>
      <c r="P82" s="663"/>
      <c r="Q82" s="663"/>
      <c r="R82" s="663"/>
      <c r="S82" s="658"/>
      <c r="T82" s="663"/>
      <c r="U82" s="658"/>
      <c r="V82" s="658"/>
      <c r="W82" s="658"/>
    </row>
    <row r="83" spans="1:23" ht="12" customHeight="1">
      <c r="A83" s="658"/>
      <c r="B83" s="659"/>
      <c r="C83" s="658"/>
      <c r="D83" s="660"/>
      <c r="E83" s="661"/>
      <c r="F83" s="660"/>
      <c r="G83" s="660"/>
      <c r="H83" s="660"/>
      <c r="I83" s="660"/>
      <c r="J83" s="660"/>
      <c r="K83" s="663"/>
      <c r="L83" s="663"/>
      <c r="M83" s="663"/>
      <c r="N83" s="663"/>
      <c r="O83" s="663"/>
      <c r="P83" s="663"/>
      <c r="Q83" s="663"/>
      <c r="R83" s="663"/>
      <c r="S83" s="658"/>
      <c r="T83" s="663"/>
      <c r="U83" s="658"/>
      <c r="V83" s="658"/>
      <c r="W83" s="658"/>
    </row>
    <row r="84" spans="1:23" ht="12" customHeight="1">
      <c r="A84" s="658"/>
      <c r="B84" s="659"/>
      <c r="C84" s="658"/>
      <c r="D84" s="660"/>
      <c r="E84" s="661"/>
      <c r="F84" s="660"/>
      <c r="G84" s="660"/>
      <c r="H84" s="660"/>
      <c r="I84" s="660"/>
      <c r="J84" s="660"/>
      <c r="K84" s="663"/>
      <c r="L84" s="663"/>
      <c r="M84" s="663"/>
      <c r="N84" s="663"/>
      <c r="O84" s="663"/>
      <c r="P84" s="663"/>
      <c r="Q84" s="663"/>
      <c r="R84" s="663"/>
      <c r="S84" s="658"/>
      <c r="T84" s="663"/>
      <c r="U84" s="658"/>
      <c r="V84" s="658"/>
      <c r="W84" s="658"/>
    </row>
    <row r="85" spans="1:23" ht="12" customHeight="1">
      <c r="A85" s="658"/>
      <c r="B85" s="659"/>
      <c r="C85" s="658"/>
      <c r="D85" s="660"/>
      <c r="E85" s="661"/>
      <c r="F85" s="660"/>
      <c r="G85" s="660"/>
      <c r="H85" s="660"/>
      <c r="I85" s="660"/>
      <c r="J85" s="660"/>
      <c r="K85" s="663"/>
      <c r="L85" s="663"/>
      <c r="M85" s="663"/>
      <c r="N85" s="663"/>
      <c r="O85" s="663"/>
      <c r="P85" s="663"/>
      <c r="Q85" s="663"/>
      <c r="R85" s="663"/>
      <c r="S85" s="658"/>
      <c r="T85" s="663"/>
      <c r="U85" s="658"/>
      <c r="V85" s="658"/>
      <c r="W85" s="658"/>
    </row>
    <row r="86" spans="1:23" ht="12" customHeight="1">
      <c r="A86" s="658"/>
      <c r="B86" s="659"/>
      <c r="C86" s="658"/>
      <c r="D86" s="660"/>
      <c r="E86" s="661"/>
      <c r="F86" s="660"/>
      <c r="G86" s="660"/>
      <c r="H86" s="660"/>
      <c r="I86" s="660"/>
      <c r="J86" s="660"/>
      <c r="K86" s="663"/>
      <c r="L86" s="663"/>
      <c r="M86" s="663"/>
      <c r="N86" s="663"/>
      <c r="O86" s="663"/>
      <c r="P86" s="663"/>
      <c r="Q86" s="663"/>
      <c r="R86" s="663"/>
      <c r="S86" s="658"/>
      <c r="T86" s="663"/>
      <c r="U86" s="658"/>
      <c r="V86" s="658"/>
      <c r="W86" s="658"/>
    </row>
    <row r="87" spans="1:23" ht="12" customHeight="1">
      <c r="A87" s="658"/>
      <c r="B87" s="659"/>
      <c r="C87" s="658"/>
      <c r="D87" s="660"/>
      <c r="E87" s="661"/>
      <c r="F87" s="660"/>
      <c r="G87" s="660"/>
      <c r="H87" s="660"/>
      <c r="I87" s="660"/>
      <c r="J87" s="660"/>
      <c r="K87" s="663"/>
      <c r="L87" s="663"/>
      <c r="M87" s="663"/>
      <c r="N87" s="663"/>
      <c r="O87" s="663"/>
      <c r="P87" s="663"/>
      <c r="Q87" s="663"/>
      <c r="R87" s="663"/>
      <c r="S87" s="658"/>
      <c r="T87" s="663"/>
      <c r="U87" s="658"/>
      <c r="V87" s="658"/>
      <c r="W87" s="658"/>
    </row>
    <row r="88" spans="1:23" ht="12" customHeight="1">
      <c r="A88" s="658"/>
      <c r="B88" s="659"/>
      <c r="C88" s="658"/>
      <c r="D88" s="660"/>
      <c r="E88" s="661"/>
      <c r="F88" s="660"/>
      <c r="G88" s="660"/>
      <c r="H88" s="660"/>
      <c r="I88" s="660"/>
      <c r="J88" s="660"/>
      <c r="K88" s="663"/>
      <c r="L88" s="663"/>
      <c r="M88" s="663"/>
      <c r="N88" s="663"/>
      <c r="O88" s="663"/>
      <c r="P88" s="663"/>
      <c r="Q88" s="663"/>
      <c r="R88" s="663"/>
      <c r="S88" s="658"/>
      <c r="T88" s="663"/>
      <c r="U88" s="658"/>
      <c r="V88" s="658"/>
      <c r="W88" s="658"/>
    </row>
    <row r="89" spans="1:23" ht="12" customHeight="1">
      <c r="A89" s="658"/>
      <c r="B89" s="659"/>
      <c r="C89" s="658"/>
      <c r="D89" s="660"/>
      <c r="E89" s="661"/>
      <c r="F89" s="660"/>
      <c r="G89" s="660"/>
      <c r="H89" s="660"/>
      <c r="I89" s="660"/>
      <c r="J89" s="660"/>
      <c r="K89" s="663"/>
      <c r="L89" s="663"/>
      <c r="M89" s="663"/>
      <c r="N89" s="663"/>
      <c r="O89" s="663"/>
      <c r="P89" s="663"/>
      <c r="Q89" s="663"/>
      <c r="R89" s="663"/>
      <c r="S89" s="658"/>
      <c r="T89" s="663"/>
      <c r="U89" s="658"/>
      <c r="V89" s="658"/>
      <c r="W89" s="658"/>
    </row>
    <row r="90" spans="1:23" ht="12" customHeight="1">
      <c r="A90" s="658"/>
      <c r="B90" s="659"/>
      <c r="C90" s="658"/>
      <c r="D90" s="660"/>
      <c r="E90" s="661"/>
      <c r="F90" s="660"/>
      <c r="G90" s="660"/>
      <c r="H90" s="660"/>
      <c r="I90" s="660"/>
      <c r="J90" s="660"/>
      <c r="K90" s="663"/>
      <c r="L90" s="663"/>
      <c r="M90" s="663"/>
      <c r="N90" s="663"/>
      <c r="O90" s="663"/>
      <c r="P90" s="663"/>
      <c r="Q90" s="663"/>
      <c r="R90" s="663"/>
      <c r="S90" s="658"/>
      <c r="T90" s="663"/>
      <c r="U90" s="658"/>
      <c r="V90" s="658"/>
      <c r="W90" s="658"/>
    </row>
    <row r="91" spans="1:23" ht="12" customHeight="1">
      <c r="A91" s="658"/>
      <c r="B91" s="659"/>
      <c r="C91" s="658"/>
      <c r="D91" s="660"/>
      <c r="E91" s="661"/>
      <c r="F91" s="660"/>
      <c r="G91" s="660"/>
      <c r="H91" s="660"/>
      <c r="I91" s="660"/>
      <c r="J91" s="660"/>
      <c r="K91" s="663"/>
      <c r="L91" s="663"/>
      <c r="M91" s="663"/>
      <c r="N91" s="663"/>
      <c r="O91" s="663"/>
      <c r="P91" s="663"/>
      <c r="Q91" s="663"/>
      <c r="R91" s="663"/>
      <c r="S91" s="658"/>
      <c r="T91" s="663"/>
      <c r="U91" s="658"/>
      <c r="V91" s="658"/>
      <c r="W91" s="658"/>
    </row>
    <row r="92" spans="1:23" ht="12" customHeight="1">
      <c r="A92" s="658"/>
      <c r="B92" s="659"/>
      <c r="C92" s="658"/>
      <c r="D92" s="660"/>
      <c r="E92" s="661"/>
      <c r="F92" s="660"/>
      <c r="G92" s="660"/>
      <c r="H92" s="660"/>
      <c r="I92" s="660"/>
      <c r="J92" s="660"/>
      <c r="K92" s="663"/>
      <c r="L92" s="663"/>
      <c r="M92" s="663"/>
      <c r="N92" s="663"/>
      <c r="O92" s="663"/>
      <c r="P92" s="663"/>
      <c r="Q92" s="663"/>
      <c r="R92" s="663"/>
      <c r="S92" s="658"/>
      <c r="T92" s="663"/>
      <c r="U92" s="658"/>
      <c r="V92" s="658"/>
      <c r="W92" s="658"/>
    </row>
    <row r="93" spans="1:23" ht="12" customHeight="1">
      <c r="A93" s="658"/>
      <c r="B93" s="659"/>
      <c r="C93" s="658"/>
      <c r="D93" s="660"/>
      <c r="E93" s="661"/>
      <c r="F93" s="660"/>
      <c r="G93" s="660"/>
      <c r="H93" s="660"/>
      <c r="I93" s="660"/>
      <c r="J93" s="660"/>
      <c r="K93" s="663"/>
      <c r="L93" s="663"/>
      <c r="M93" s="663"/>
      <c r="N93" s="663"/>
      <c r="O93" s="663"/>
      <c r="P93" s="663"/>
      <c r="Q93" s="663"/>
      <c r="R93" s="663"/>
      <c r="S93" s="658"/>
      <c r="T93" s="663"/>
      <c r="U93" s="658"/>
      <c r="V93" s="658"/>
      <c r="W93" s="658"/>
    </row>
    <row r="94" spans="1:23" ht="12" customHeight="1">
      <c r="A94" s="658"/>
      <c r="B94" s="659"/>
      <c r="C94" s="658"/>
      <c r="D94" s="660"/>
      <c r="E94" s="661"/>
      <c r="F94" s="660"/>
      <c r="G94" s="660"/>
      <c r="H94" s="660"/>
      <c r="I94" s="660"/>
      <c r="J94" s="660"/>
      <c r="K94" s="663"/>
      <c r="L94" s="663"/>
      <c r="M94" s="663"/>
      <c r="N94" s="663"/>
      <c r="O94" s="663"/>
      <c r="P94" s="663"/>
      <c r="Q94" s="663"/>
      <c r="R94" s="663"/>
      <c r="S94" s="658"/>
      <c r="T94" s="663"/>
      <c r="U94" s="658"/>
      <c r="V94" s="658"/>
      <c r="W94" s="658"/>
    </row>
    <row r="95" spans="1:23" ht="12" customHeight="1">
      <c r="A95" s="658"/>
      <c r="B95" s="659"/>
      <c r="C95" s="658"/>
      <c r="D95" s="660"/>
      <c r="E95" s="661"/>
      <c r="F95" s="660"/>
      <c r="G95" s="660"/>
      <c r="H95" s="660"/>
      <c r="I95" s="660"/>
      <c r="J95" s="660"/>
      <c r="K95" s="663"/>
      <c r="L95" s="663"/>
      <c r="M95" s="663"/>
      <c r="N95" s="663"/>
      <c r="O95" s="663"/>
      <c r="P95" s="663"/>
      <c r="Q95" s="663"/>
      <c r="R95" s="663"/>
      <c r="S95" s="658"/>
      <c r="T95" s="663"/>
      <c r="U95" s="658"/>
      <c r="V95" s="658"/>
      <c r="W95" s="658"/>
    </row>
    <row r="96" spans="1:23" ht="12" customHeight="1">
      <c r="A96" s="658"/>
      <c r="B96" s="659"/>
      <c r="C96" s="658"/>
      <c r="D96" s="660"/>
      <c r="E96" s="661"/>
      <c r="F96" s="660"/>
      <c r="G96" s="660"/>
      <c r="H96" s="660"/>
      <c r="I96" s="660"/>
      <c r="J96" s="660"/>
      <c r="K96" s="663"/>
      <c r="L96" s="663"/>
      <c r="M96" s="663"/>
      <c r="N96" s="663"/>
      <c r="O96" s="663"/>
      <c r="P96" s="663"/>
      <c r="Q96" s="663"/>
      <c r="R96" s="663"/>
      <c r="S96" s="658"/>
      <c r="T96" s="663"/>
      <c r="U96" s="658"/>
      <c r="V96" s="658"/>
      <c r="W96" s="658"/>
    </row>
    <row r="97" spans="1:23" ht="12" customHeight="1">
      <c r="A97" s="658"/>
      <c r="B97" s="659"/>
      <c r="C97" s="658"/>
      <c r="D97" s="660"/>
      <c r="E97" s="661"/>
      <c r="F97" s="660"/>
      <c r="G97" s="660"/>
      <c r="H97" s="660"/>
      <c r="I97" s="660"/>
      <c r="J97" s="660"/>
      <c r="K97" s="663"/>
      <c r="L97" s="663"/>
      <c r="M97" s="663"/>
      <c r="N97" s="663"/>
      <c r="O97" s="663"/>
      <c r="P97" s="663"/>
      <c r="Q97" s="663"/>
      <c r="R97" s="663"/>
      <c r="S97" s="658"/>
      <c r="T97" s="663"/>
      <c r="U97" s="658"/>
      <c r="V97" s="658"/>
      <c r="W97" s="658"/>
    </row>
    <row r="98" spans="1:23" ht="12" customHeight="1">
      <c r="A98" s="658"/>
      <c r="B98" s="659"/>
      <c r="C98" s="658"/>
      <c r="D98" s="660"/>
      <c r="E98" s="661"/>
      <c r="F98" s="660"/>
      <c r="G98" s="660"/>
      <c r="H98" s="660"/>
      <c r="I98" s="660"/>
      <c r="J98" s="660"/>
      <c r="K98" s="663"/>
      <c r="L98" s="663"/>
      <c r="M98" s="663"/>
      <c r="N98" s="663"/>
      <c r="O98" s="663"/>
      <c r="P98" s="663"/>
      <c r="Q98" s="663"/>
      <c r="R98" s="663"/>
      <c r="S98" s="658"/>
      <c r="T98" s="663"/>
      <c r="U98" s="658"/>
      <c r="V98" s="658"/>
      <c r="W98" s="658"/>
    </row>
    <row r="99" spans="1:23" ht="12" customHeight="1">
      <c r="A99" s="658"/>
      <c r="B99" s="659"/>
      <c r="C99" s="658"/>
      <c r="D99" s="660"/>
      <c r="E99" s="661"/>
      <c r="F99" s="660"/>
      <c r="G99" s="660"/>
      <c r="H99" s="660"/>
      <c r="I99" s="660"/>
      <c r="J99" s="660"/>
      <c r="K99" s="663"/>
      <c r="L99" s="663"/>
      <c r="M99" s="663"/>
      <c r="N99" s="663"/>
      <c r="O99" s="663"/>
      <c r="P99" s="663"/>
      <c r="Q99" s="663"/>
      <c r="R99" s="663"/>
      <c r="S99" s="658"/>
      <c r="T99" s="663"/>
      <c r="U99" s="658"/>
      <c r="V99" s="658"/>
      <c r="W99" s="658"/>
    </row>
    <row r="100" spans="1:23" ht="12" customHeight="1">
      <c r="A100" s="658"/>
      <c r="B100" s="659"/>
      <c r="C100" s="658"/>
      <c r="D100" s="660"/>
      <c r="E100" s="661"/>
      <c r="F100" s="660"/>
      <c r="G100" s="660"/>
      <c r="H100" s="660"/>
      <c r="I100" s="660"/>
      <c r="J100" s="660"/>
      <c r="K100" s="663"/>
      <c r="L100" s="663"/>
      <c r="M100" s="663"/>
      <c r="N100" s="663"/>
      <c r="O100" s="663"/>
      <c r="P100" s="663"/>
      <c r="Q100" s="663"/>
      <c r="R100" s="663"/>
      <c r="S100" s="658"/>
      <c r="T100" s="663"/>
      <c r="U100" s="658"/>
      <c r="V100" s="658"/>
      <c r="W100" s="658"/>
    </row>
  </sheetData>
  <mergeCells count="21">
    <mergeCell ref="C31:F31"/>
    <mergeCell ref="C17:C23"/>
    <mergeCell ref="D17:D23"/>
    <mergeCell ref="E17:E20"/>
    <mergeCell ref="B25:B30"/>
    <mergeCell ref="E25:E27"/>
    <mergeCell ref="E21:E23"/>
    <mergeCell ref="C25:C30"/>
    <mergeCell ref="D25:D30"/>
    <mergeCell ref="B17:B23"/>
    <mergeCell ref="B9:B16"/>
    <mergeCell ref="C9:C16"/>
    <mergeCell ref="D9:D16"/>
    <mergeCell ref="E9:E13"/>
    <mergeCell ref="E14:E16"/>
    <mergeCell ref="S25:S30"/>
    <mergeCell ref="S17:S20"/>
    <mergeCell ref="T17:T20"/>
    <mergeCell ref="S21:S23"/>
    <mergeCell ref="S9:S13"/>
    <mergeCell ref="S14:S16"/>
  </mergeCells>
  <printOptions horizontalCentered="1" verticalCentered="1"/>
  <pageMargins left="0" right="0" top="0.35433070866141736" bottom="0.31496062992125984" header="0" footer="0"/>
  <pageSetup scale="65" orientation="landscape" r:id="rId1"/>
  <headerFooter>
    <oddFooter>&amp;CPágina &amp;P de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2DBDB"/>
  </sheetPr>
  <dimension ref="A1:BB324"/>
  <sheetViews>
    <sheetView showGridLines="0" view="pageBreakPreview" zoomScale="60" zoomScaleNormal="100" workbookViewId="0">
      <pane xSplit="3" ySplit="16" topLeftCell="D4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baseColWidth="10" defaultColWidth="14.42578125" defaultRowHeight="15" customHeight="1"/>
  <cols>
    <col min="1" max="1" width="2.28515625" customWidth="1"/>
    <col min="2" max="2" width="8.7109375" customWidth="1"/>
    <col min="3" max="3" width="14.42578125" customWidth="1"/>
    <col min="4" max="28" width="18.28515625" customWidth="1"/>
    <col min="29" max="33" width="18.5703125" customWidth="1"/>
    <col min="34" max="34" width="56.5703125" customWidth="1"/>
    <col min="35" max="35" width="15" customWidth="1"/>
    <col min="36" max="38" width="18.5703125" customWidth="1"/>
    <col min="39" max="39" width="12.85546875" customWidth="1"/>
    <col min="40" max="40" width="16" customWidth="1"/>
    <col min="41" max="54" width="11.42578125" customWidth="1"/>
  </cols>
  <sheetData>
    <row r="1" spans="1:54" ht="25.5" customHeight="1">
      <c r="A1" s="35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690"/>
      <c r="Y1" s="690"/>
      <c r="Z1" s="690"/>
      <c r="AA1" s="690"/>
      <c r="AB1" s="690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54" ht="25.5" customHeight="1">
      <c r="A2" s="35"/>
      <c r="B2" s="54" t="s">
        <v>2857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690"/>
      <c r="R2" s="53"/>
      <c r="S2" s="53"/>
      <c r="T2" s="53"/>
      <c r="U2" s="53"/>
      <c r="V2" s="53"/>
      <c r="W2" s="53"/>
      <c r="X2" s="690"/>
      <c r="Y2" s="690"/>
      <c r="Z2" s="690"/>
      <c r="AA2" s="690"/>
      <c r="AB2" s="690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</row>
    <row r="3" spans="1:54" ht="25.5" customHeight="1">
      <c r="A3" s="35"/>
      <c r="B3" s="54" t="s">
        <v>2858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690"/>
      <c r="Y3" s="690"/>
      <c r="Z3" s="690"/>
      <c r="AA3" s="690"/>
      <c r="AB3" s="690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</row>
    <row r="4" spans="1:54" ht="25.5" customHeight="1">
      <c r="A4" s="35"/>
      <c r="B4" s="54" t="s">
        <v>2879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690"/>
      <c r="Y4" s="690"/>
      <c r="Z4" s="690"/>
      <c r="AA4" s="690"/>
      <c r="AB4" s="690"/>
      <c r="AC4" s="691" t="s">
        <v>2892</v>
      </c>
      <c r="AD4" s="691" t="s">
        <v>2893</v>
      </c>
      <c r="AE4" s="691"/>
      <c r="AF4" s="691"/>
      <c r="AG4" s="691"/>
      <c r="AH4" s="691"/>
      <c r="AI4" s="691"/>
      <c r="AJ4" s="691"/>
      <c r="AK4" s="691"/>
      <c r="AL4" s="691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</row>
    <row r="5" spans="1:54" ht="25.5" customHeight="1">
      <c r="A5" s="35"/>
      <c r="B5" s="54"/>
      <c r="C5" s="53"/>
      <c r="D5" s="53"/>
      <c r="E5" s="53"/>
      <c r="F5" s="53"/>
      <c r="G5" s="53"/>
      <c r="H5" s="53">
        <f>H7-F7</f>
        <v>0</v>
      </c>
      <c r="I5" s="53"/>
      <c r="J5" s="53"/>
      <c r="K5" s="53"/>
      <c r="L5" s="53"/>
      <c r="M5" s="53"/>
      <c r="N5" s="53"/>
      <c r="O5" s="53"/>
      <c r="P5" s="53">
        <f>P6/2</f>
        <v>0</v>
      </c>
      <c r="Q5" s="53"/>
      <c r="R5" s="53"/>
      <c r="S5" s="53"/>
      <c r="T5" s="53"/>
      <c r="U5" s="53"/>
      <c r="V5" s="53"/>
      <c r="W5" s="53"/>
      <c r="X5" s="690">
        <f>X6-X7</f>
        <v>0</v>
      </c>
      <c r="Y5" s="690"/>
      <c r="Z5" s="690"/>
      <c r="AA5" s="690"/>
      <c r="AB5" s="690"/>
      <c r="AC5" s="691"/>
      <c r="AD5" s="691"/>
      <c r="AE5" s="691"/>
      <c r="AF5" s="691"/>
      <c r="AG5" s="691"/>
      <c r="AH5" s="691"/>
      <c r="AI5" s="691"/>
      <c r="AJ5" s="691">
        <f>AJ7-AJ6</f>
        <v>-821497654.47486699</v>
      </c>
      <c r="AK5" s="691"/>
      <c r="AL5" s="691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54" ht="25.5" customHeight="1">
      <c r="A6" s="35"/>
      <c r="B6" s="54" t="s">
        <v>2894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f>N7-P7</f>
        <v>0</v>
      </c>
      <c r="Q6" s="53"/>
      <c r="R6" s="53"/>
      <c r="S6" s="53"/>
      <c r="T6" s="53"/>
      <c r="U6" s="53"/>
      <c r="V6" s="53"/>
      <c r="W6" s="53"/>
      <c r="X6" s="690"/>
      <c r="Y6" s="690"/>
      <c r="Z6" s="690"/>
      <c r="AA6" s="690"/>
      <c r="AB6" s="690"/>
      <c r="AC6" s="691"/>
      <c r="AD6" s="691"/>
      <c r="AE6" s="691"/>
      <c r="AF6" s="691"/>
      <c r="AG6" s="691"/>
      <c r="AH6" s="691"/>
      <c r="AI6" s="691"/>
      <c r="AJ6" s="691">
        <v>821497654.47486699</v>
      </c>
      <c r="AK6" s="691"/>
      <c r="AL6" s="691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ht="25.5" customHeight="1">
      <c r="A7" s="35"/>
      <c r="B7" s="55"/>
      <c r="C7" s="53"/>
      <c r="D7" s="56">
        <f t="shared" ref="D7:AA7" si="0">SUM(D9:D305)</f>
        <v>0</v>
      </c>
      <c r="E7" s="53">
        <f t="shared" si="0"/>
        <v>0</v>
      </c>
      <c r="F7" s="53">
        <f t="shared" si="0"/>
        <v>0</v>
      </c>
      <c r="G7" s="53">
        <f t="shared" si="0"/>
        <v>0</v>
      </c>
      <c r="H7" s="53">
        <f t="shared" si="0"/>
        <v>0</v>
      </c>
      <c r="I7" s="53">
        <f t="shared" si="0"/>
        <v>0</v>
      </c>
      <c r="J7" s="53">
        <f t="shared" si="0"/>
        <v>0</v>
      </c>
      <c r="K7" s="53">
        <f t="shared" si="0"/>
        <v>0</v>
      </c>
      <c r="L7" s="56">
        <f t="shared" si="0"/>
        <v>0</v>
      </c>
      <c r="M7" s="53">
        <f t="shared" si="0"/>
        <v>0</v>
      </c>
      <c r="N7" s="53">
        <f t="shared" si="0"/>
        <v>0</v>
      </c>
      <c r="O7" s="692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6">
        <f t="shared" si="0"/>
        <v>0</v>
      </c>
      <c r="U7" s="53">
        <f t="shared" si="0"/>
        <v>0</v>
      </c>
      <c r="V7" s="53">
        <f t="shared" si="0"/>
        <v>0</v>
      </c>
      <c r="W7" s="53">
        <f t="shared" si="0"/>
        <v>0</v>
      </c>
      <c r="X7" s="690">
        <f t="shared" si="0"/>
        <v>0</v>
      </c>
      <c r="Y7" s="690">
        <f t="shared" si="0"/>
        <v>0</v>
      </c>
      <c r="Z7" s="690">
        <f t="shared" si="0"/>
        <v>0</v>
      </c>
      <c r="AA7" s="692">
        <f t="shared" si="0"/>
        <v>0</v>
      </c>
      <c r="AB7" s="692">
        <f>AB306</f>
        <v>0</v>
      </c>
      <c r="AC7" s="690">
        <f>SUM(AC9:AC305)</f>
        <v>0</v>
      </c>
      <c r="AD7" s="690">
        <f>SUM(AD9:AD305)</f>
        <v>0</v>
      </c>
      <c r="AE7" s="690"/>
      <c r="AF7" s="690"/>
      <c r="AG7" s="690"/>
      <c r="AH7" s="690"/>
      <c r="AI7" s="692">
        <f>SUM(AI9:AI305)</f>
        <v>0</v>
      </c>
      <c r="AJ7" s="690">
        <f>SUM(AJ9:AJ305)</f>
        <v>0</v>
      </c>
      <c r="AK7" s="690">
        <f>SUM(AK9:AK305)</f>
        <v>0</v>
      </c>
      <c r="AL7" s="690"/>
      <c r="AM7" s="693">
        <f>AM306</f>
        <v>0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54" ht="41.25" customHeight="1">
      <c r="A8" s="35"/>
      <c r="B8" s="57" t="s">
        <v>2895</v>
      </c>
      <c r="C8" s="58" t="s">
        <v>1236</v>
      </c>
      <c r="D8" s="59" t="s">
        <v>2896</v>
      </c>
      <c r="E8" s="60" t="s">
        <v>2897</v>
      </c>
      <c r="F8" s="60" t="s">
        <v>2898</v>
      </c>
      <c r="G8" s="59" t="s">
        <v>2899</v>
      </c>
      <c r="H8" s="59" t="s">
        <v>2900</v>
      </c>
      <c r="I8" s="59" t="s">
        <v>2901</v>
      </c>
      <c r="J8" s="61" t="s">
        <v>2902</v>
      </c>
      <c r="K8" s="59" t="s">
        <v>2903</v>
      </c>
      <c r="L8" s="62" t="s">
        <v>2904</v>
      </c>
      <c r="M8" s="63" t="s">
        <v>2905</v>
      </c>
      <c r="N8" s="63" t="s">
        <v>2906</v>
      </c>
      <c r="O8" s="62" t="s">
        <v>2907</v>
      </c>
      <c r="P8" s="62" t="s">
        <v>2908</v>
      </c>
      <c r="Q8" s="62" t="s">
        <v>2904</v>
      </c>
      <c r="R8" s="61" t="s">
        <v>2909</v>
      </c>
      <c r="S8" s="62" t="s">
        <v>2910</v>
      </c>
      <c r="T8" s="59" t="s">
        <v>2911</v>
      </c>
      <c r="U8" s="64" t="s">
        <v>2912</v>
      </c>
      <c r="V8" s="64" t="s">
        <v>2913</v>
      </c>
      <c r="W8" s="59" t="s">
        <v>2914</v>
      </c>
      <c r="X8" s="59" t="s">
        <v>2915</v>
      </c>
      <c r="Y8" s="59" t="s">
        <v>2916</v>
      </c>
      <c r="Z8" s="61" t="s">
        <v>2917</v>
      </c>
      <c r="AA8" s="59" t="s">
        <v>2918</v>
      </c>
      <c r="AB8" s="59"/>
      <c r="AC8" s="65" t="s">
        <v>2919</v>
      </c>
      <c r="AD8" s="65" t="s">
        <v>2920</v>
      </c>
      <c r="AE8" s="65" t="s">
        <v>2921</v>
      </c>
      <c r="AF8" s="65"/>
      <c r="AG8" s="65"/>
      <c r="AH8" s="65"/>
      <c r="AI8" s="66" t="s">
        <v>2922</v>
      </c>
      <c r="AJ8" s="66" t="s">
        <v>2923</v>
      </c>
      <c r="AK8" s="66" t="s">
        <v>2924</v>
      </c>
      <c r="AL8" s="66" t="s">
        <v>2925</v>
      </c>
      <c r="AM8" s="66" t="s">
        <v>2925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</row>
    <row r="9" spans="1:54" ht="21" customHeight="1">
      <c r="A9" s="35"/>
      <c r="B9" s="67">
        <v>1111</v>
      </c>
      <c r="C9" s="68" t="s">
        <v>2926</v>
      </c>
      <c r="D9" s="68">
        <v>0</v>
      </c>
      <c r="E9" s="68">
        <v>0</v>
      </c>
      <c r="F9" s="68">
        <v>0</v>
      </c>
      <c r="G9" s="68">
        <f t="shared" ref="G9:G263" si="1">E9+F9</f>
        <v>0</v>
      </c>
      <c r="H9" s="68">
        <v>0</v>
      </c>
      <c r="I9" s="68">
        <f t="shared" ref="I9:I263" si="2">D9-G9+H9</f>
        <v>0</v>
      </c>
      <c r="J9" s="68">
        <v>0</v>
      </c>
      <c r="K9" s="68">
        <f t="shared" ref="K9:K263" si="3">I9-J9</f>
        <v>0</v>
      </c>
      <c r="L9" s="68">
        <v>0</v>
      </c>
      <c r="M9" s="68">
        <v>0</v>
      </c>
      <c r="N9" s="68">
        <v>0</v>
      </c>
      <c r="O9" s="68">
        <f t="shared" ref="O9:O263" si="4">M9+N9</f>
        <v>0</v>
      </c>
      <c r="P9" s="68">
        <v>0</v>
      </c>
      <c r="Q9" s="68">
        <f t="shared" ref="Q9:Q263" si="5">L9-O9+P9</f>
        <v>0</v>
      </c>
      <c r="R9" s="68">
        <v>0</v>
      </c>
      <c r="S9" s="68">
        <f t="shared" ref="S9:S263" si="6">Q9-R9</f>
        <v>0</v>
      </c>
      <c r="T9" s="68">
        <v>0</v>
      </c>
      <c r="U9" s="68">
        <v>0</v>
      </c>
      <c r="V9" s="68">
        <v>0</v>
      </c>
      <c r="W9" s="68">
        <f t="shared" ref="W9:W263" si="7">U9+V9</f>
        <v>0</v>
      </c>
      <c r="X9" s="68">
        <v>0</v>
      </c>
      <c r="Y9" s="68">
        <f t="shared" ref="Y9:Y263" si="8">T9-W9+X9</f>
        <v>0</v>
      </c>
      <c r="Z9" s="68">
        <v>0</v>
      </c>
      <c r="AA9" s="68">
        <f t="shared" ref="AA9:AA263" si="9">Y9-Z9</f>
        <v>0</v>
      </c>
      <c r="AB9" s="690">
        <f t="shared" ref="AB9:AB239" si="10">D9+L9+T9</f>
        <v>0</v>
      </c>
      <c r="AC9" s="69">
        <f t="shared" ref="AC9:AC72" si="11">G9+O9+W9</f>
        <v>0</v>
      </c>
      <c r="AD9" s="69">
        <f t="shared" ref="AD9:AD72" si="12">H9+P9+X9</f>
        <v>0</v>
      </c>
      <c r="AE9" s="694">
        <f t="shared" ref="AE9:AE263" si="13">AD9-AC9</f>
        <v>0</v>
      </c>
      <c r="AF9" s="694"/>
      <c r="AG9" s="694"/>
      <c r="AH9" s="695" t="s">
        <v>1383</v>
      </c>
      <c r="AI9" s="70">
        <v>0</v>
      </c>
      <c r="AJ9" s="70">
        <v>0</v>
      </c>
      <c r="AK9" s="70">
        <f t="shared" ref="AK9:AK263" si="14">AI9-AJ9</f>
        <v>0</v>
      </c>
      <c r="AL9" s="70"/>
      <c r="AM9" s="35">
        <v>0</v>
      </c>
      <c r="AN9" s="35">
        <f t="shared" ref="AN9:AN263" si="15">AI9-AM9</f>
        <v>0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4" ht="21" customHeight="1">
      <c r="A10" s="35"/>
      <c r="B10" s="67">
        <v>1131</v>
      </c>
      <c r="C10" s="68" t="s">
        <v>625</v>
      </c>
      <c r="D10" s="68">
        <v>0</v>
      </c>
      <c r="E10" s="68">
        <v>0</v>
      </c>
      <c r="F10" s="68">
        <v>0</v>
      </c>
      <c r="G10" s="68">
        <f t="shared" si="1"/>
        <v>0</v>
      </c>
      <c r="H10" s="68">
        <v>0</v>
      </c>
      <c r="I10" s="68">
        <f t="shared" si="2"/>
        <v>0</v>
      </c>
      <c r="J10" s="68">
        <v>0</v>
      </c>
      <c r="K10" s="68">
        <f t="shared" si="3"/>
        <v>0</v>
      </c>
      <c r="L10" s="68">
        <v>0</v>
      </c>
      <c r="M10" s="68">
        <v>0</v>
      </c>
      <c r="N10" s="68">
        <v>0</v>
      </c>
      <c r="O10" s="68">
        <f t="shared" si="4"/>
        <v>0</v>
      </c>
      <c r="P10" s="68">
        <v>0</v>
      </c>
      <c r="Q10" s="68">
        <f t="shared" si="5"/>
        <v>0</v>
      </c>
      <c r="R10" s="68">
        <v>0</v>
      </c>
      <c r="S10" s="68">
        <f t="shared" si="6"/>
        <v>0</v>
      </c>
      <c r="T10" s="68">
        <v>0</v>
      </c>
      <c r="U10" s="68">
        <v>0</v>
      </c>
      <c r="V10" s="68">
        <v>0</v>
      </c>
      <c r="W10" s="68">
        <f t="shared" si="7"/>
        <v>0</v>
      </c>
      <c r="X10" s="68">
        <v>0</v>
      </c>
      <c r="Y10" s="68">
        <f t="shared" si="8"/>
        <v>0</v>
      </c>
      <c r="Z10" s="68">
        <v>0</v>
      </c>
      <c r="AA10" s="68">
        <f t="shared" si="9"/>
        <v>0</v>
      </c>
      <c r="AB10" s="690">
        <f t="shared" si="10"/>
        <v>0</v>
      </c>
      <c r="AC10" s="69">
        <f t="shared" si="11"/>
        <v>0</v>
      </c>
      <c r="AD10" s="69">
        <f t="shared" si="12"/>
        <v>0</v>
      </c>
      <c r="AE10" s="694">
        <f t="shared" si="13"/>
        <v>0</v>
      </c>
      <c r="AF10" s="694">
        <f t="shared" ref="AF10:AF51" si="16">AB10-AE10</f>
        <v>0</v>
      </c>
      <c r="AG10" s="694" t="b">
        <f t="shared" ref="AG10:AG264" si="17">AF10=AI10</f>
        <v>1</v>
      </c>
      <c r="AH10" s="695" t="s">
        <v>1383</v>
      </c>
      <c r="AI10" s="70">
        <v>0</v>
      </c>
      <c r="AJ10" s="70">
        <v>0</v>
      </c>
      <c r="AK10" s="70">
        <f t="shared" si="14"/>
        <v>0</v>
      </c>
      <c r="AL10" s="70"/>
      <c r="AM10" s="35">
        <v>0</v>
      </c>
      <c r="AN10" s="35">
        <f t="shared" si="15"/>
        <v>0</v>
      </c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ht="21" customHeight="1">
      <c r="A11" s="35"/>
      <c r="B11" s="67">
        <v>1141</v>
      </c>
      <c r="C11" s="68" t="s">
        <v>2927</v>
      </c>
      <c r="D11" s="68">
        <v>0</v>
      </c>
      <c r="E11" s="68">
        <v>0</v>
      </c>
      <c r="F11" s="68">
        <v>0</v>
      </c>
      <c r="G11" s="68">
        <f t="shared" si="1"/>
        <v>0</v>
      </c>
      <c r="H11" s="68">
        <v>0</v>
      </c>
      <c r="I11" s="68">
        <f t="shared" si="2"/>
        <v>0</v>
      </c>
      <c r="J11" s="68">
        <v>0</v>
      </c>
      <c r="K11" s="68">
        <f t="shared" si="3"/>
        <v>0</v>
      </c>
      <c r="L11" s="68">
        <v>0</v>
      </c>
      <c r="M11" s="68">
        <v>0</v>
      </c>
      <c r="N11" s="68">
        <v>0</v>
      </c>
      <c r="O11" s="68">
        <f t="shared" si="4"/>
        <v>0</v>
      </c>
      <c r="P11" s="68">
        <v>0</v>
      </c>
      <c r="Q11" s="68">
        <f t="shared" si="5"/>
        <v>0</v>
      </c>
      <c r="R11" s="68">
        <v>0</v>
      </c>
      <c r="S11" s="68">
        <f t="shared" si="6"/>
        <v>0</v>
      </c>
      <c r="T11" s="68">
        <v>0</v>
      </c>
      <c r="U11" s="68">
        <v>0</v>
      </c>
      <c r="V11" s="68">
        <v>0</v>
      </c>
      <c r="W11" s="68">
        <f t="shared" si="7"/>
        <v>0</v>
      </c>
      <c r="X11" s="68">
        <v>0</v>
      </c>
      <c r="Y11" s="68">
        <f t="shared" si="8"/>
        <v>0</v>
      </c>
      <c r="Z11" s="68">
        <v>0</v>
      </c>
      <c r="AA11" s="68">
        <f t="shared" si="9"/>
        <v>0</v>
      </c>
      <c r="AB11" s="690">
        <f t="shared" si="10"/>
        <v>0</v>
      </c>
      <c r="AC11" s="69">
        <f t="shared" si="11"/>
        <v>0</v>
      </c>
      <c r="AD11" s="69">
        <f t="shared" si="12"/>
        <v>0</v>
      </c>
      <c r="AE11" s="694">
        <f t="shared" si="13"/>
        <v>0</v>
      </c>
      <c r="AF11" s="694">
        <f t="shared" si="16"/>
        <v>0</v>
      </c>
      <c r="AG11" s="694" t="b">
        <f t="shared" si="17"/>
        <v>1</v>
      </c>
      <c r="AH11" s="695" t="s">
        <v>1383</v>
      </c>
      <c r="AI11" s="70">
        <v>0</v>
      </c>
      <c r="AJ11" s="70">
        <v>0</v>
      </c>
      <c r="AK11" s="70">
        <f t="shared" si="14"/>
        <v>0</v>
      </c>
      <c r="AL11" s="70"/>
      <c r="AM11" s="35">
        <v>0</v>
      </c>
      <c r="AN11" s="35">
        <f t="shared" si="15"/>
        <v>0</v>
      </c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</row>
    <row r="12" spans="1:54" ht="21" customHeight="1">
      <c r="A12" s="35"/>
      <c r="B12" s="67">
        <v>1211</v>
      </c>
      <c r="C12" s="68" t="s">
        <v>2928</v>
      </c>
      <c r="D12" s="68">
        <v>0</v>
      </c>
      <c r="E12" s="68">
        <v>0</v>
      </c>
      <c r="F12" s="68">
        <v>0</v>
      </c>
      <c r="G12" s="68">
        <f t="shared" si="1"/>
        <v>0</v>
      </c>
      <c r="H12" s="68">
        <v>0</v>
      </c>
      <c r="I12" s="68">
        <f t="shared" si="2"/>
        <v>0</v>
      </c>
      <c r="J12" s="68">
        <v>0</v>
      </c>
      <c r="K12" s="68">
        <f t="shared" si="3"/>
        <v>0</v>
      </c>
      <c r="L12" s="68">
        <v>0</v>
      </c>
      <c r="M12" s="68">
        <v>0</v>
      </c>
      <c r="N12" s="68">
        <v>0</v>
      </c>
      <c r="O12" s="68">
        <f t="shared" si="4"/>
        <v>0</v>
      </c>
      <c r="P12" s="68">
        <v>0</v>
      </c>
      <c r="Q12" s="68">
        <f t="shared" si="5"/>
        <v>0</v>
      </c>
      <c r="R12" s="68">
        <v>0</v>
      </c>
      <c r="S12" s="68">
        <f t="shared" si="6"/>
        <v>0</v>
      </c>
      <c r="T12" s="68">
        <v>0</v>
      </c>
      <c r="U12" s="68">
        <v>0</v>
      </c>
      <c r="V12" s="68">
        <v>0</v>
      </c>
      <c r="W12" s="68">
        <f t="shared" si="7"/>
        <v>0</v>
      </c>
      <c r="X12" s="68">
        <v>0</v>
      </c>
      <c r="Y12" s="68">
        <f t="shared" si="8"/>
        <v>0</v>
      </c>
      <c r="Z12" s="68">
        <v>0</v>
      </c>
      <c r="AA12" s="68">
        <f t="shared" si="9"/>
        <v>0</v>
      </c>
      <c r="AB12" s="690">
        <f t="shared" si="10"/>
        <v>0</v>
      </c>
      <c r="AC12" s="69">
        <f t="shared" si="11"/>
        <v>0</v>
      </c>
      <c r="AD12" s="69">
        <f t="shared" si="12"/>
        <v>0</v>
      </c>
      <c r="AE12" s="694">
        <f t="shared" si="13"/>
        <v>0</v>
      </c>
      <c r="AF12" s="696">
        <f t="shared" si="16"/>
        <v>0</v>
      </c>
      <c r="AG12" s="696" t="b">
        <f t="shared" si="17"/>
        <v>1</v>
      </c>
      <c r="AH12" s="697" t="s">
        <v>2929</v>
      </c>
      <c r="AI12" s="70">
        <v>0</v>
      </c>
      <c r="AJ12" s="70">
        <v>0</v>
      </c>
      <c r="AK12" s="70">
        <f t="shared" si="14"/>
        <v>0</v>
      </c>
      <c r="AL12" s="70"/>
      <c r="AM12" s="35">
        <v>0</v>
      </c>
      <c r="AN12" s="35">
        <f t="shared" si="15"/>
        <v>0</v>
      </c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</row>
    <row r="13" spans="1:54" ht="14.25" customHeight="1">
      <c r="A13" s="35"/>
      <c r="B13" s="67">
        <v>1221</v>
      </c>
      <c r="C13" s="68" t="s">
        <v>1035</v>
      </c>
      <c r="D13" s="68">
        <v>0</v>
      </c>
      <c r="E13" s="68">
        <v>0</v>
      </c>
      <c r="F13" s="68">
        <v>0</v>
      </c>
      <c r="G13" s="68">
        <f t="shared" si="1"/>
        <v>0</v>
      </c>
      <c r="H13" s="68">
        <v>0</v>
      </c>
      <c r="I13" s="68">
        <f t="shared" si="2"/>
        <v>0</v>
      </c>
      <c r="J13" s="68">
        <v>0</v>
      </c>
      <c r="K13" s="68">
        <f t="shared" si="3"/>
        <v>0</v>
      </c>
      <c r="L13" s="68">
        <v>0</v>
      </c>
      <c r="M13" s="68">
        <v>0</v>
      </c>
      <c r="N13" s="68">
        <v>0</v>
      </c>
      <c r="O13" s="68">
        <f t="shared" si="4"/>
        <v>0</v>
      </c>
      <c r="P13" s="68">
        <v>0</v>
      </c>
      <c r="Q13" s="68">
        <f t="shared" si="5"/>
        <v>0</v>
      </c>
      <c r="R13" s="68">
        <v>0</v>
      </c>
      <c r="S13" s="68">
        <f t="shared" si="6"/>
        <v>0</v>
      </c>
      <c r="T13" s="68">
        <v>0</v>
      </c>
      <c r="U13" s="68">
        <v>0</v>
      </c>
      <c r="V13" s="68">
        <v>0</v>
      </c>
      <c r="W13" s="68">
        <f t="shared" si="7"/>
        <v>0</v>
      </c>
      <c r="X13" s="68">
        <v>0</v>
      </c>
      <c r="Y13" s="68">
        <f t="shared" si="8"/>
        <v>0</v>
      </c>
      <c r="Z13" s="68">
        <v>0</v>
      </c>
      <c r="AA13" s="68">
        <f t="shared" si="9"/>
        <v>0</v>
      </c>
      <c r="AB13" s="690">
        <f t="shared" si="10"/>
        <v>0</v>
      </c>
      <c r="AC13" s="69">
        <f t="shared" si="11"/>
        <v>0</v>
      </c>
      <c r="AD13" s="69">
        <f t="shared" si="12"/>
        <v>0</v>
      </c>
      <c r="AE13" s="694">
        <f t="shared" si="13"/>
        <v>0</v>
      </c>
      <c r="AF13" s="696">
        <f t="shared" si="16"/>
        <v>0</v>
      </c>
      <c r="AG13" s="696" t="b">
        <f t="shared" si="17"/>
        <v>1</v>
      </c>
      <c r="AH13" s="697" t="s">
        <v>2929</v>
      </c>
      <c r="AI13" s="70">
        <v>0</v>
      </c>
      <c r="AJ13" s="70">
        <v>0</v>
      </c>
      <c r="AK13" s="70">
        <f t="shared" si="14"/>
        <v>0</v>
      </c>
      <c r="AL13" s="70"/>
      <c r="AM13" s="35">
        <v>0</v>
      </c>
      <c r="AN13" s="35">
        <f t="shared" si="15"/>
        <v>0</v>
      </c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</row>
    <row r="14" spans="1:54" ht="15.75" customHeight="1">
      <c r="A14" s="35"/>
      <c r="B14" s="67">
        <v>1231</v>
      </c>
      <c r="C14" s="68" t="s">
        <v>2930</v>
      </c>
      <c r="D14" s="68">
        <v>0</v>
      </c>
      <c r="E14" s="68">
        <v>0</v>
      </c>
      <c r="F14" s="68">
        <v>0</v>
      </c>
      <c r="G14" s="68">
        <f t="shared" si="1"/>
        <v>0</v>
      </c>
      <c r="H14" s="68">
        <v>0</v>
      </c>
      <c r="I14" s="68">
        <f t="shared" si="2"/>
        <v>0</v>
      </c>
      <c r="J14" s="68">
        <v>0</v>
      </c>
      <c r="K14" s="68">
        <f t="shared" si="3"/>
        <v>0</v>
      </c>
      <c r="L14" s="68">
        <v>0</v>
      </c>
      <c r="M14" s="68">
        <v>0</v>
      </c>
      <c r="N14" s="68">
        <v>0</v>
      </c>
      <c r="O14" s="68">
        <f t="shared" si="4"/>
        <v>0</v>
      </c>
      <c r="P14" s="68">
        <v>0</v>
      </c>
      <c r="Q14" s="68">
        <f t="shared" si="5"/>
        <v>0</v>
      </c>
      <c r="R14" s="68">
        <v>0</v>
      </c>
      <c r="S14" s="68">
        <f t="shared" si="6"/>
        <v>0</v>
      </c>
      <c r="T14" s="68">
        <v>0</v>
      </c>
      <c r="U14" s="68">
        <v>0</v>
      </c>
      <c r="V14" s="68">
        <v>0</v>
      </c>
      <c r="W14" s="68">
        <f t="shared" si="7"/>
        <v>0</v>
      </c>
      <c r="X14" s="68">
        <v>0</v>
      </c>
      <c r="Y14" s="68">
        <f t="shared" si="8"/>
        <v>0</v>
      </c>
      <c r="Z14" s="68">
        <v>0</v>
      </c>
      <c r="AA14" s="68">
        <f t="shared" si="9"/>
        <v>0</v>
      </c>
      <c r="AB14" s="690">
        <f t="shared" si="10"/>
        <v>0</v>
      </c>
      <c r="AC14" s="69">
        <f t="shared" si="11"/>
        <v>0</v>
      </c>
      <c r="AD14" s="69">
        <f t="shared" si="12"/>
        <v>0</v>
      </c>
      <c r="AE14" s="694">
        <f t="shared" si="13"/>
        <v>0</v>
      </c>
      <c r="AF14" s="696">
        <f t="shared" si="16"/>
        <v>0</v>
      </c>
      <c r="AG14" s="696" t="b">
        <f t="shared" si="17"/>
        <v>1</v>
      </c>
      <c r="AH14" s="697" t="s">
        <v>2929</v>
      </c>
      <c r="AI14" s="70">
        <v>0</v>
      </c>
      <c r="AJ14" s="70">
        <v>0</v>
      </c>
      <c r="AK14" s="70">
        <f t="shared" si="14"/>
        <v>0</v>
      </c>
      <c r="AL14" s="70"/>
      <c r="AM14" s="35">
        <v>0</v>
      </c>
      <c r="AN14" s="35">
        <f t="shared" si="15"/>
        <v>0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4" ht="17.25" customHeight="1">
      <c r="A15" s="35"/>
      <c r="B15" s="67">
        <v>1232</v>
      </c>
      <c r="C15" s="68" t="s">
        <v>2931</v>
      </c>
      <c r="D15" s="68">
        <v>0</v>
      </c>
      <c r="E15" s="68">
        <v>0</v>
      </c>
      <c r="F15" s="68">
        <v>0</v>
      </c>
      <c r="G15" s="68">
        <f t="shared" si="1"/>
        <v>0</v>
      </c>
      <c r="H15" s="68">
        <v>0</v>
      </c>
      <c r="I15" s="68">
        <f t="shared" si="2"/>
        <v>0</v>
      </c>
      <c r="J15" s="68">
        <v>0</v>
      </c>
      <c r="K15" s="68">
        <f t="shared" si="3"/>
        <v>0</v>
      </c>
      <c r="L15" s="68">
        <v>0</v>
      </c>
      <c r="M15" s="68">
        <v>0</v>
      </c>
      <c r="N15" s="68">
        <v>0</v>
      </c>
      <c r="O15" s="68">
        <f t="shared" si="4"/>
        <v>0</v>
      </c>
      <c r="P15" s="68">
        <v>0</v>
      </c>
      <c r="Q15" s="68">
        <f t="shared" si="5"/>
        <v>0</v>
      </c>
      <c r="R15" s="68">
        <v>0</v>
      </c>
      <c r="S15" s="68">
        <f t="shared" si="6"/>
        <v>0</v>
      </c>
      <c r="T15" s="68">
        <v>0</v>
      </c>
      <c r="U15" s="68">
        <v>0</v>
      </c>
      <c r="V15" s="68">
        <v>0</v>
      </c>
      <c r="W15" s="68">
        <f t="shared" si="7"/>
        <v>0</v>
      </c>
      <c r="X15" s="68">
        <v>0</v>
      </c>
      <c r="Y15" s="68">
        <f t="shared" si="8"/>
        <v>0</v>
      </c>
      <c r="Z15" s="68">
        <v>0</v>
      </c>
      <c r="AA15" s="68">
        <f t="shared" si="9"/>
        <v>0</v>
      </c>
      <c r="AB15" s="690">
        <f t="shared" si="10"/>
        <v>0</v>
      </c>
      <c r="AC15" s="69">
        <f t="shared" si="11"/>
        <v>0</v>
      </c>
      <c r="AD15" s="69">
        <f t="shared" si="12"/>
        <v>0</v>
      </c>
      <c r="AE15" s="694">
        <f t="shared" si="13"/>
        <v>0</v>
      </c>
      <c r="AF15" s="696">
        <f t="shared" si="16"/>
        <v>0</v>
      </c>
      <c r="AG15" s="696" t="b">
        <f t="shared" si="17"/>
        <v>1</v>
      </c>
      <c r="AH15" s="697" t="s">
        <v>2929</v>
      </c>
      <c r="AI15" s="70">
        <v>0</v>
      </c>
      <c r="AJ15" s="70">
        <v>0</v>
      </c>
      <c r="AK15" s="70">
        <f t="shared" si="14"/>
        <v>0</v>
      </c>
      <c r="AL15" s="70"/>
      <c r="AM15" s="35">
        <v>0</v>
      </c>
      <c r="AN15" s="35">
        <f t="shared" si="15"/>
        <v>0</v>
      </c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ht="18" customHeight="1">
      <c r="A16" s="35"/>
      <c r="B16" s="67">
        <v>1241</v>
      </c>
      <c r="C16" s="68" t="s">
        <v>2932</v>
      </c>
      <c r="D16" s="68">
        <v>0</v>
      </c>
      <c r="E16" s="68">
        <v>0</v>
      </c>
      <c r="F16" s="68">
        <v>0</v>
      </c>
      <c r="G16" s="68">
        <f t="shared" si="1"/>
        <v>0</v>
      </c>
      <c r="H16" s="68">
        <v>0</v>
      </c>
      <c r="I16" s="68">
        <f t="shared" si="2"/>
        <v>0</v>
      </c>
      <c r="J16" s="68">
        <v>0</v>
      </c>
      <c r="K16" s="68">
        <f t="shared" si="3"/>
        <v>0</v>
      </c>
      <c r="L16" s="68">
        <v>0</v>
      </c>
      <c r="M16" s="68">
        <v>0</v>
      </c>
      <c r="N16" s="68">
        <v>0</v>
      </c>
      <c r="O16" s="68">
        <f t="shared" si="4"/>
        <v>0</v>
      </c>
      <c r="P16" s="68">
        <v>0</v>
      </c>
      <c r="Q16" s="68">
        <f t="shared" si="5"/>
        <v>0</v>
      </c>
      <c r="R16" s="68">
        <v>0</v>
      </c>
      <c r="S16" s="68">
        <f t="shared" si="6"/>
        <v>0</v>
      </c>
      <c r="T16" s="68">
        <v>0</v>
      </c>
      <c r="U16" s="68">
        <v>0</v>
      </c>
      <c r="V16" s="68">
        <v>0</v>
      </c>
      <c r="W16" s="68">
        <f t="shared" si="7"/>
        <v>0</v>
      </c>
      <c r="X16" s="68">
        <v>0</v>
      </c>
      <c r="Y16" s="68">
        <f t="shared" si="8"/>
        <v>0</v>
      </c>
      <c r="Z16" s="68">
        <v>0</v>
      </c>
      <c r="AA16" s="68">
        <f t="shared" si="9"/>
        <v>0</v>
      </c>
      <c r="AB16" s="690">
        <f t="shared" si="10"/>
        <v>0</v>
      </c>
      <c r="AC16" s="69">
        <f t="shared" si="11"/>
        <v>0</v>
      </c>
      <c r="AD16" s="69">
        <f t="shared" si="12"/>
        <v>0</v>
      </c>
      <c r="AE16" s="694">
        <f t="shared" si="13"/>
        <v>0</v>
      </c>
      <c r="AF16" s="696">
        <f t="shared" si="16"/>
        <v>0</v>
      </c>
      <c r="AG16" s="696" t="b">
        <f t="shared" si="17"/>
        <v>1</v>
      </c>
      <c r="AH16" s="697" t="s">
        <v>2929</v>
      </c>
      <c r="AI16" s="70">
        <v>0</v>
      </c>
      <c r="AJ16" s="70">
        <v>0</v>
      </c>
      <c r="AK16" s="70">
        <f t="shared" si="14"/>
        <v>0</v>
      </c>
      <c r="AL16" s="70"/>
      <c r="AM16" s="35">
        <v>0</v>
      </c>
      <c r="AN16" s="35">
        <f t="shared" si="15"/>
        <v>0</v>
      </c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</row>
    <row r="17" spans="1:54" ht="16.5" customHeight="1">
      <c r="A17" s="35"/>
      <c r="B17" s="67">
        <v>1311</v>
      </c>
      <c r="C17" s="68" t="s">
        <v>2933</v>
      </c>
      <c r="D17" s="68">
        <v>0</v>
      </c>
      <c r="E17" s="68">
        <v>0</v>
      </c>
      <c r="F17" s="68">
        <v>0</v>
      </c>
      <c r="G17" s="68">
        <f t="shared" si="1"/>
        <v>0</v>
      </c>
      <c r="H17" s="68">
        <v>0</v>
      </c>
      <c r="I17" s="68">
        <f t="shared" si="2"/>
        <v>0</v>
      </c>
      <c r="J17" s="68">
        <v>0</v>
      </c>
      <c r="K17" s="68">
        <f t="shared" si="3"/>
        <v>0</v>
      </c>
      <c r="L17" s="68">
        <v>0</v>
      </c>
      <c r="M17" s="68">
        <v>0</v>
      </c>
      <c r="N17" s="68">
        <v>0</v>
      </c>
      <c r="O17" s="68">
        <f t="shared" si="4"/>
        <v>0</v>
      </c>
      <c r="P17" s="68">
        <v>0</v>
      </c>
      <c r="Q17" s="68">
        <f t="shared" si="5"/>
        <v>0</v>
      </c>
      <c r="R17" s="68">
        <v>0</v>
      </c>
      <c r="S17" s="68">
        <f t="shared" si="6"/>
        <v>0</v>
      </c>
      <c r="T17" s="68">
        <v>0</v>
      </c>
      <c r="U17" s="68">
        <v>0</v>
      </c>
      <c r="V17" s="68">
        <v>0</v>
      </c>
      <c r="W17" s="68">
        <f t="shared" si="7"/>
        <v>0</v>
      </c>
      <c r="X17" s="68">
        <v>0</v>
      </c>
      <c r="Y17" s="68">
        <f t="shared" si="8"/>
        <v>0</v>
      </c>
      <c r="Z17" s="68">
        <v>0</v>
      </c>
      <c r="AA17" s="68">
        <f t="shared" si="9"/>
        <v>0</v>
      </c>
      <c r="AB17" s="690">
        <f t="shared" si="10"/>
        <v>0</v>
      </c>
      <c r="AC17" s="69">
        <f t="shared" si="11"/>
        <v>0</v>
      </c>
      <c r="AD17" s="69">
        <f t="shared" si="12"/>
        <v>0</v>
      </c>
      <c r="AE17" s="694">
        <f t="shared" si="13"/>
        <v>0</v>
      </c>
      <c r="AF17" s="698">
        <f t="shared" si="16"/>
        <v>0</v>
      </c>
      <c r="AG17" s="698" t="b">
        <f t="shared" si="17"/>
        <v>1</v>
      </c>
      <c r="AH17" t="s">
        <v>2934</v>
      </c>
      <c r="AI17" s="70">
        <v>0</v>
      </c>
      <c r="AJ17" s="70">
        <v>0</v>
      </c>
      <c r="AK17" s="70">
        <f t="shared" si="14"/>
        <v>0</v>
      </c>
      <c r="AL17" s="70"/>
      <c r="AM17" s="35">
        <v>0</v>
      </c>
      <c r="AN17" s="35">
        <f t="shared" si="15"/>
        <v>0</v>
      </c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</row>
    <row r="18" spans="1:54" ht="15.75" customHeight="1">
      <c r="A18" s="35"/>
      <c r="B18" s="67">
        <v>1321</v>
      </c>
      <c r="C18" s="68" t="s">
        <v>629</v>
      </c>
      <c r="D18" s="68">
        <v>0</v>
      </c>
      <c r="E18" s="68">
        <v>0</v>
      </c>
      <c r="F18" s="68">
        <v>0</v>
      </c>
      <c r="G18" s="68">
        <f t="shared" si="1"/>
        <v>0</v>
      </c>
      <c r="H18" s="68">
        <v>0</v>
      </c>
      <c r="I18" s="68">
        <f t="shared" si="2"/>
        <v>0</v>
      </c>
      <c r="J18" s="68">
        <v>0</v>
      </c>
      <c r="K18" s="68">
        <f t="shared" si="3"/>
        <v>0</v>
      </c>
      <c r="L18" s="68">
        <v>0</v>
      </c>
      <c r="M18" s="68">
        <v>0</v>
      </c>
      <c r="N18" s="68">
        <v>0</v>
      </c>
      <c r="O18" s="68">
        <f t="shared" si="4"/>
        <v>0</v>
      </c>
      <c r="P18" s="68">
        <v>0</v>
      </c>
      <c r="Q18" s="68">
        <f t="shared" si="5"/>
        <v>0</v>
      </c>
      <c r="R18" s="68">
        <v>0</v>
      </c>
      <c r="S18" s="68">
        <f t="shared" si="6"/>
        <v>0</v>
      </c>
      <c r="T18" s="68">
        <v>0</v>
      </c>
      <c r="U18" s="68">
        <v>0</v>
      </c>
      <c r="V18" s="68">
        <v>0</v>
      </c>
      <c r="W18" s="68">
        <f t="shared" si="7"/>
        <v>0</v>
      </c>
      <c r="X18" s="68">
        <v>0</v>
      </c>
      <c r="Y18" s="68">
        <f t="shared" si="8"/>
        <v>0</v>
      </c>
      <c r="Z18" s="68">
        <v>0</v>
      </c>
      <c r="AA18" s="68">
        <f t="shared" si="9"/>
        <v>0</v>
      </c>
      <c r="AB18" s="690">
        <f t="shared" si="10"/>
        <v>0</v>
      </c>
      <c r="AC18" s="69">
        <f t="shared" si="11"/>
        <v>0</v>
      </c>
      <c r="AD18" s="69">
        <f t="shared" si="12"/>
        <v>0</v>
      </c>
      <c r="AE18" s="694">
        <f t="shared" si="13"/>
        <v>0</v>
      </c>
      <c r="AF18" s="698">
        <f t="shared" si="16"/>
        <v>0</v>
      </c>
      <c r="AG18" s="698" t="b">
        <f t="shared" si="17"/>
        <v>1</v>
      </c>
      <c r="AH18" t="s">
        <v>2934</v>
      </c>
      <c r="AI18" s="70">
        <v>0</v>
      </c>
      <c r="AJ18" s="70">
        <v>0</v>
      </c>
      <c r="AK18" s="70">
        <f t="shared" si="14"/>
        <v>0</v>
      </c>
      <c r="AL18" s="70"/>
      <c r="AM18" s="35">
        <v>0</v>
      </c>
      <c r="AN18" s="35">
        <f t="shared" si="15"/>
        <v>0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ht="15.75" customHeight="1">
      <c r="A19" s="35"/>
      <c r="B19" s="67">
        <v>1322</v>
      </c>
      <c r="C19" s="68" t="s">
        <v>631</v>
      </c>
      <c r="D19" s="68">
        <v>0</v>
      </c>
      <c r="E19" s="68">
        <v>0</v>
      </c>
      <c r="F19" s="68">
        <v>0</v>
      </c>
      <c r="G19" s="68">
        <f t="shared" si="1"/>
        <v>0</v>
      </c>
      <c r="H19" s="68">
        <v>0</v>
      </c>
      <c r="I19" s="68">
        <f t="shared" si="2"/>
        <v>0</v>
      </c>
      <c r="J19" s="68">
        <v>0</v>
      </c>
      <c r="K19" s="68">
        <f t="shared" si="3"/>
        <v>0</v>
      </c>
      <c r="L19" s="68">
        <v>0</v>
      </c>
      <c r="M19" s="68">
        <v>0</v>
      </c>
      <c r="N19" s="68">
        <v>0</v>
      </c>
      <c r="O19" s="68">
        <f t="shared" si="4"/>
        <v>0</v>
      </c>
      <c r="P19" s="68">
        <v>0</v>
      </c>
      <c r="Q19" s="68">
        <f t="shared" si="5"/>
        <v>0</v>
      </c>
      <c r="R19" s="68">
        <v>0</v>
      </c>
      <c r="S19" s="68">
        <f t="shared" si="6"/>
        <v>0</v>
      </c>
      <c r="T19" s="68">
        <v>0</v>
      </c>
      <c r="U19" s="68">
        <v>0</v>
      </c>
      <c r="V19" s="68">
        <v>0</v>
      </c>
      <c r="W19" s="68">
        <f t="shared" si="7"/>
        <v>0</v>
      </c>
      <c r="X19" s="68">
        <v>0</v>
      </c>
      <c r="Y19" s="68">
        <f t="shared" si="8"/>
        <v>0</v>
      </c>
      <c r="Z19" s="68">
        <v>0</v>
      </c>
      <c r="AA19" s="68">
        <f t="shared" si="9"/>
        <v>0</v>
      </c>
      <c r="AB19" s="690">
        <f t="shared" si="10"/>
        <v>0</v>
      </c>
      <c r="AC19" s="69">
        <f t="shared" si="11"/>
        <v>0</v>
      </c>
      <c r="AD19" s="69">
        <f t="shared" si="12"/>
        <v>0</v>
      </c>
      <c r="AE19" s="694">
        <f t="shared" si="13"/>
        <v>0</v>
      </c>
      <c r="AF19" s="698">
        <f t="shared" si="16"/>
        <v>0</v>
      </c>
      <c r="AG19" s="698" t="b">
        <f t="shared" si="17"/>
        <v>1</v>
      </c>
      <c r="AH19" t="s">
        <v>2934</v>
      </c>
      <c r="AI19" s="70">
        <v>0</v>
      </c>
      <c r="AJ19" s="70">
        <v>0</v>
      </c>
      <c r="AK19" s="70">
        <f t="shared" si="14"/>
        <v>0</v>
      </c>
      <c r="AL19" s="70"/>
      <c r="AM19" s="35">
        <v>0</v>
      </c>
      <c r="AN19" s="35">
        <f t="shared" si="15"/>
        <v>0</v>
      </c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</row>
    <row r="20" spans="1:54" ht="15.75" customHeight="1">
      <c r="A20" s="35"/>
      <c r="B20" s="67">
        <v>1331</v>
      </c>
      <c r="C20" s="68" t="s">
        <v>850</v>
      </c>
      <c r="D20" s="68">
        <v>0</v>
      </c>
      <c r="E20" s="68">
        <v>0</v>
      </c>
      <c r="F20" s="68">
        <v>0</v>
      </c>
      <c r="G20" s="68">
        <f t="shared" si="1"/>
        <v>0</v>
      </c>
      <c r="H20" s="68">
        <v>0</v>
      </c>
      <c r="I20" s="68">
        <f t="shared" si="2"/>
        <v>0</v>
      </c>
      <c r="J20" s="68">
        <v>0</v>
      </c>
      <c r="K20" s="68">
        <f t="shared" si="3"/>
        <v>0</v>
      </c>
      <c r="L20" s="68">
        <v>0</v>
      </c>
      <c r="M20" s="68">
        <v>0</v>
      </c>
      <c r="N20" s="68">
        <v>0</v>
      </c>
      <c r="O20" s="68">
        <f t="shared" si="4"/>
        <v>0</v>
      </c>
      <c r="P20" s="68">
        <v>0</v>
      </c>
      <c r="Q20" s="68">
        <f t="shared" si="5"/>
        <v>0</v>
      </c>
      <c r="R20" s="68">
        <v>0</v>
      </c>
      <c r="S20" s="68">
        <f t="shared" si="6"/>
        <v>0</v>
      </c>
      <c r="T20" s="68">
        <v>0</v>
      </c>
      <c r="U20" s="68">
        <v>0</v>
      </c>
      <c r="V20" s="68">
        <v>0</v>
      </c>
      <c r="W20" s="68">
        <f t="shared" si="7"/>
        <v>0</v>
      </c>
      <c r="X20" s="68">
        <v>0</v>
      </c>
      <c r="Y20" s="68">
        <f t="shared" si="8"/>
        <v>0</v>
      </c>
      <c r="Z20" s="68">
        <v>0</v>
      </c>
      <c r="AA20" s="68">
        <f t="shared" si="9"/>
        <v>0</v>
      </c>
      <c r="AB20" s="690">
        <f t="shared" si="10"/>
        <v>0</v>
      </c>
      <c r="AC20" s="69">
        <f t="shared" si="11"/>
        <v>0</v>
      </c>
      <c r="AD20" s="69">
        <f t="shared" si="12"/>
        <v>0</v>
      </c>
      <c r="AE20" s="694">
        <f t="shared" si="13"/>
        <v>0</v>
      </c>
      <c r="AF20" s="698">
        <f t="shared" si="16"/>
        <v>0</v>
      </c>
      <c r="AG20" s="698" t="b">
        <f t="shared" si="17"/>
        <v>1</v>
      </c>
      <c r="AH20" t="s">
        <v>2934</v>
      </c>
      <c r="AI20" s="70">
        <v>0</v>
      </c>
      <c r="AJ20" s="70">
        <v>0</v>
      </c>
      <c r="AK20" s="70">
        <f t="shared" si="14"/>
        <v>0</v>
      </c>
      <c r="AL20" s="70"/>
      <c r="AM20" s="35">
        <v>0</v>
      </c>
      <c r="AN20" s="35">
        <f t="shared" si="15"/>
        <v>0</v>
      </c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ht="15.75" customHeight="1">
      <c r="A21" s="35"/>
      <c r="B21" s="67">
        <v>1332</v>
      </c>
      <c r="C21" s="68" t="s">
        <v>2935</v>
      </c>
      <c r="D21" s="68">
        <v>0</v>
      </c>
      <c r="E21" s="68">
        <v>0</v>
      </c>
      <c r="F21" s="68">
        <v>0</v>
      </c>
      <c r="G21" s="68">
        <f t="shared" si="1"/>
        <v>0</v>
      </c>
      <c r="H21" s="68">
        <v>0</v>
      </c>
      <c r="I21" s="68">
        <f t="shared" si="2"/>
        <v>0</v>
      </c>
      <c r="J21" s="68">
        <v>0</v>
      </c>
      <c r="K21" s="68">
        <f t="shared" si="3"/>
        <v>0</v>
      </c>
      <c r="L21" s="68">
        <v>0</v>
      </c>
      <c r="M21" s="68">
        <v>0</v>
      </c>
      <c r="N21" s="68">
        <v>0</v>
      </c>
      <c r="O21" s="68">
        <f t="shared" si="4"/>
        <v>0</v>
      </c>
      <c r="P21" s="68">
        <v>0</v>
      </c>
      <c r="Q21" s="68">
        <f t="shared" si="5"/>
        <v>0</v>
      </c>
      <c r="R21" s="68">
        <v>0</v>
      </c>
      <c r="S21" s="68">
        <f t="shared" si="6"/>
        <v>0</v>
      </c>
      <c r="T21" s="68">
        <v>0</v>
      </c>
      <c r="U21" s="68">
        <v>0</v>
      </c>
      <c r="V21" s="68">
        <v>0</v>
      </c>
      <c r="W21" s="68">
        <f t="shared" si="7"/>
        <v>0</v>
      </c>
      <c r="X21" s="68">
        <v>0</v>
      </c>
      <c r="Y21" s="68">
        <f t="shared" si="8"/>
        <v>0</v>
      </c>
      <c r="Z21" s="68">
        <v>0</v>
      </c>
      <c r="AA21" s="68">
        <f t="shared" si="9"/>
        <v>0</v>
      </c>
      <c r="AB21" s="690">
        <f t="shared" si="10"/>
        <v>0</v>
      </c>
      <c r="AC21" s="69">
        <f t="shared" si="11"/>
        <v>0</v>
      </c>
      <c r="AD21" s="69">
        <f t="shared" si="12"/>
        <v>0</v>
      </c>
      <c r="AE21" s="694">
        <f t="shared" si="13"/>
        <v>0</v>
      </c>
      <c r="AF21" s="698">
        <f t="shared" si="16"/>
        <v>0</v>
      </c>
      <c r="AG21" s="698" t="b">
        <f t="shared" si="17"/>
        <v>1</v>
      </c>
      <c r="AH21" t="s">
        <v>2934</v>
      </c>
      <c r="AI21" s="70">
        <v>0</v>
      </c>
      <c r="AJ21" s="70">
        <v>0</v>
      </c>
      <c r="AK21" s="70">
        <f t="shared" si="14"/>
        <v>0</v>
      </c>
      <c r="AL21" s="70"/>
      <c r="AM21" s="35">
        <v>0</v>
      </c>
      <c r="AN21" s="35">
        <f t="shared" si="15"/>
        <v>0</v>
      </c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1:54" ht="15.75" customHeight="1">
      <c r="A22" s="35"/>
      <c r="B22" s="67">
        <v>1341</v>
      </c>
      <c r="C22" s="68" t="s">
        <v>2936</v>
      </c>
      <c r="D22" s="68">
        <v>0</v>
      </c>
      <c r="E22" s="68">
        <v>0</v>
      </c>
      <c r="F22" s="68">
        <v>0</v>
      </c>
      <c r="G22" s="68">
        <f t="shared" si="1"/>
        <v>0</v>
      </c>
      <c r="H22" s="68">
        <v>0</v>
      </c>
      <c r="I22" s="68">
        <f t="shared" si="2"/>
        <v>0</v>
      </c>
      <c r="J22" s="68">
        <v>0</v>
      </c>
      <c r="K22" s="68">
        <f t="shared" si="3"/>
        <v>0</v>
      </c>
      <c r="L22" s="68">
        <v>0</v>
      </c>
      <c r="M22" s="68">
        <v>0</v>
      </c>
      <c r="N22" s="68">
        <v>0</v>
      </c>
      <c r="O22" s="68">
        <f t="shared" si="4"/>
        <v>0</v>
      </c>
      <c r="P22" s="68">
        <v>0</v>
      </c>
      <c r="Q22" s="68">
        <f t="shared" si="5"/>
        <v>0</v>
      </c>
      <c r="R22" s="68">
        <v>0</v>
      </c>
      <c r="S22" s="68">
        <f t="shared" si="6"/>
        <v>0</v>
      </c>
      <c r="T22" s="68">
        <v>0</v>
      </c>
      <c r="U22" s="68">
        <v>0</v>
      </c>
      <c r="V22" s="68">
        <v>0</v>
      </c>
      <c r="W22" s="68">
        <f t="shared" si="7"/>
        <v>0</v>
      </c>
      <c r="X22" s="68">
        <v>0</v>
      </c>
      <c r="Y22" s="68">
        <f t="shared" si="8"/>
        <v>0</v>
      </c>
      <c r="Z22" s="68">
        <v>0</v>
      </c>
      <c r="AA22" s="68">
        <f t="shared" si="9"/>
        <v>0</v>
      </c>
      <c r="AB22" s="690">
        <f t="shared" si="10"/>
        <v>0</v>
      </c>
      <c r="AC22" s="69">
        <f t="shared" si="11"/>
        <v>0</v>
      </c>
      <c r="AD22" s="69">
        <f t="shared" si="12"/>
        <v>0</v>
      </c>
      <c r="AE22" s="694">
        <f t="shared" si="13"/>
        <v>0</v>
      </c>
      <c r="AF22" s="698">
        <f t="shared" si="16"/>
        <v>0</v>
      </c>
      <c r="AG22" s="698" t="b">
        <f t="shared" si="17"/>
        <v>1</v>
      </c>
      <c r="AH22" t="s">
        <v>2934</v>
      </c>
      <c r="AI22" s="70">
        <v>0</v>
      </c>
      <c r="AJ22" s="70">
        <v>0</v>
      </c>
      <c r="AK22" s="70">
        <f t="shared" si="14"/>
        <v>0</v>
      </c>
      <c r="AL22" s="70"/>
      <c r="AM22" s="35">
        <v>0</v>
      </c>
      <c r="AN22" s="35">
        <f t="shared" si="15"/>
        <v>0</v>
      </c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54" ht="15.75" customHeight="1">
      <c r="A23" s="35"/>
      <c r="B23" s="67">
        <v>1342</v>
      </c>
      <c r="C23" s="68" t="s">
        <v>2937</v>
      </c>
      <c r="D23" s="68">
        <v>0</v>
      </c>
      <c r="E23" s="68">
        <v>0</v>
      </c>
      <c r="F23" s="68">
        <v>0</v>
      </c>
      <c r="G23" s="68">
        <f t="shared" si="1"/>
        <v>0</v>
      </c>
      <c r="H23" s="68">
        <v>0</v>
      </c>
      <c r="I23" s="68">
        <f t="shared" si="2"/>
        <v>0</v>
      </c>
      <c r="J23" s="68">
        <v>0</v>
      </c>
      <c r="K23" s="68">
        <f t="shared" si="3"/>
        <v>0</v>
      </c>
      <c r="L23" s="68">
        <v>0</v>
      </c>
      <c r="M23" s="68">
        <v>0</v>
      </c>
      <c r="N23" s="68">
        <v>0</v>
      </c>
      <c r="O23" s="68">
        <f t="shared" si="4"/>
        <v>0</v>
      </c>
      <c r="P23" s="68">
        <v>0</v>
      </c>
      <c r="Q23" s="68">
        <f t="shared" si="5"/>
        <v>0</v>
      </c>
      <c r="R23" s="68">
        <v>0</v>
      </c>
      <c r="S23" s="68">
        <f t="shared" si="6"/>
        <v>0</v>
      </c>
      <c r="T23" s="68">
        <v>0</v>
      </c>
      <c r="U23" s="68">
        <v>0</v>
      </c>
      <c r="V23" s="68">
        <v>0</v>
      </c>
      <c r="W23" s="68">
        <f t="shared" si="7"/>
        <v>0</v>
      </c>
      <c r="X23" s="68">
        <v>0</v>
      </c>
      <c r="Y23" s="68">
        <f t="shared" si="8"/>
        <v>0</v>
      </c>
      <c r="Z23" s="68">
        <v>0</v>
      </c>
      <c r="AA23" s="68">
        <f t="shared" si="9"/>
        <v>0</v>
      </c>
      <c r="AB23" s="690">
        <f t="shared" si="10"/>
        <v>0</v>
      </c>
      <c r="AC23" s="69">
        <f t="shared" si="11"/>
        <v>0</v>
      </c>
      <c r="AD23" s="69">
        <f t="shared" si="12"/>
        <v>0</v>
      </c>
      <c r="AE23" s="694">
        <f t="shared" si="13"/>
        <v>0</v>
      </c>
      <c r="AF23" s="698">
        <f t="shared" si="16"/>
        <v>0</v>
      </c>
      <c r="AG23" s="698" t="b">
        <f t="shared" si="17"/>
        <v>1</v>
      </c>
      <c r="AH23" t="s">
        <v>2934</v>
      </c>
      <c r="AI23" s="70">
        <v>0</v>
      </c>
      <c r="AJ23" s="70">
        <v>0</v>
      </c>
      <c r="AK23" s="70">
        <f t="shared" si="14"/>
        <v>0</v>
      </c>
      <c r="AL23" s="70"/>
      <c r="AM23" s="35">
        <v>0</v>
      </c>
      <c r="AN23" s="35">
        <f t="shared" si="15"/>
        <v>0</v>
      </c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1:54" ht="15.75" customHeight="1">
      <c r="A24" s="35"/>
      <c r="B24" s="67">
        <v>1343</v>
      </c>
      <c r="C24" s="68" t="s">
        <v>2938</v>
      </c>
      <c r="D24" s="68">
        <v>0</v>
      </c>
      <c r="E24" s="68">
        <v>0</v>
      </c>
      <c r="F24" s="68">
        <v>0</v>
      </c>
      <c r="G24" s="68">
        <f t="shared" si="1"/>
        <v>0</v>
      </c>
      <c r="H24" s="68">
        <v>0</v>
      </c>
      <c r="I24" s="68">
        <f t="shared" si="2"/>
        <v>0</v>
      </c>
      <c r="J24" s="68">
        <v>0</v>
      </c>
      <c r="K24" s="68">
        <f t="shared" si="3"/>
        <v>0</v>
      </c>
      <c r="L24" s="68">
        <v>0</v>
      </c>
      <c r="M24" s="68">
        <v>0</v>
      </c>
      <c r="N24" s="68">
        <v>0</v>
      </c>
      <c r="O24" s="68">
        <f t="shared" si="4"/>
        <v>0</v>
      </c>
      <c r="P24" s="68">
        <v>0</v>
      </c>
      <c r="Q24" s="68">
        <f t="shared" si="5"/>
        <v>0</v>
      </c>
      <c r="R24" s="68">
        <v>0</v>
      </c>
      <c r="S24" s="68">
        <f t="shared" si="6"/>
        <v>0</v>
      </c>
      <c r="T24" s="68">
        <v>0</v>
      </c>
      <c r="U24" s="68">
        <v>0</v>
      </c>
      <c r="V24" s="68">
        <v>0</v>
      </c>
      <c r="W24" s="68">
        <f t="shared" si="7"/>
        <v>0</v>
      </c>
      <c r="X24" s="68">
        <v>0</v>
      </c>
      <c r="Y24" s="68">
        <f t="shared" si="8"/>
        <v>0</v>
      </c>
      <c r="Z24" s="68">
        <v>0</v>
      </c>
      <c r="AA24" s="68">
        <f t="shared" si="9"/>
        <v>0</v>
      </c>
      <c r="AB24" s="690">
        <f t="shared" si="10"/>
        <v>0</v>
      </c>
      <c r="AC24" s="69">
        <f t="shared" si="11"/>
        <v>0</v>
      </c>
      <c r="AD24" s="69">
        <f t="shared" si="12"/>
        <v>0</v>
      </c>
      <c r="AE24" s="694">
        <f t="shared" si="13"/>
        <v>0</v>
      </c>
      <c r="AF24" s="698">
        <f t="shared" si="16"/>
        <v>0</v>
      </c>
      <c r="AG24" s="698" t="b">
        <f t="shared" si="17"/>
        <v>1</v>
      </c>
      <c r="AH24" t="s">
        <v>2934</v>
      </c>
      <c r="AI24" s="70">
        <v>0</v>
      </c>
      <c r="AJ24" s="70">
        <v>0</v>
      </c>
      <c r="AK24" s="70">
        <f t="shared" si="14"/>
        <v>0</v>
      </c>
      <c r="AL24" s="70"/>
      <c r="AM24" s="35">
        <v>0</v>
      </c>
      <c r="AN24" s="35">
        <f t="shared" si="15"/>
        <v>0</v>
      </c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54" ht="15.75" customHeight="1">
      <c r="A25" s="35"/>
      <c r="B25" s="67">
        <v>1344</v>
      </c>
      <c r="C25" s="68" t="s">
        <v>2939</v>
      </c>
      <c r="D25" s="68">
        <v>0</v>
      </c>
      <c r="E25" s="68">
        <v>0</v>
      </c>
      <c r="F25" s="68">
        <v>0</v>
      </c>
      <c r="G25" s="68">
        <f t="shared" si="1"/>
        <v>0</v>
      </c>
      <c r="H25" s="68">
        <v>0</v>
      </c>
      <c r="I25" s="68">
        <f t="shared" si="2"/>
        <v>0</v>
      </c>
      <c r="J25" s="68">
        <v>0</v>
      </c>
      <c r="K25" s="68">
        <f t="shared" si="3"/>
        <v>0</v>
      </c>
      <c r="L25" s="68">
        <v>0</v>
      </c>
      <c r="M25" s="68">
        <v>0</v>
      </c>
      <c r="N25" s="68">
        <v>0</v>
      </c>
      <c r="O25" s="68">
        <f t="shared" si="4"/>
        <v>0</v>
      </c>
      <c r="P25" s="68">
        <v>0</v>
      </c>
      <c r="Q25" s="68">
        <f t="shared" si="5"/>
        <v>0</v>
      </c>
      <c r="R25" s="68">
        <v>0</v>
      </c>
      <c r="S25" s="68">
        <f t="shared" si="6"/>
        <v>0</v>
      </c>
      <c r="T25" s="68">
        <v>0</v>
      </c>
      <c r="U25" s="68">
        <v>0</v>
      </c>
      <c r="V25" s="68">
        <v>0</v>
      </c>
      <c r="W25" s="68">
        <f t="shared" si="7"/>
        <v>0</v>
      </c>
      <c r="X25" s="68">
        <v>0</v>
      </c>
      <c r="Y25" s="68">
        <f t="shared" si="8"/>
        <v>0</v>
      </c>
      <c r="Z25" s="68">
        <v>0</v>
      </c>
      <c r="AA25" s="68">
        <f t="shared" si="9"/>
        <v>0</v>
      </c>
      <c r="AB25" s="690">
        <f t="shared" si="10"/>
        <v>0</v>
      </c>
      <c r="AC25" s="69">
        <f t="shared" si="11"/>
        <v>0</v>
      </c>
      <c r="AD25" s="69">
        <f t="shared" si="12"/>
        <v>0</v>
      </c>
      <c r="AE25" s="694">
        <f t="shared" si="13"/>
        <v>0</v>
      </c>
      <c r="AF25" s="698">
        <f t="shared" si="16"/>
        <v>0</v>
      </c>
      <c r="AG25" s="698" t="b">
        <f t="shared" si="17"/>
        <v>1</v>
      </c>
      <c r="AH25" t="s">
        <v>2934</v>
      </c>
      <c r="AI25" s="70">
        <v>0</v>
      </c>
      <c r="AJ25" s="70">
        <v>0</v>
      </c>
      <c r="AK25" s="70">
        <f t="shared" si="14"/>
        <v>0</v>
      </c>
      <c r="AL25" s="70"/>
      <c r="AM25" s="35">
        <v>0</v>
      </c>
      <c r="AN25" s="35">
        <f t="shared" si="15"/>
        <v>0</v>
      </c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1:54" ht="15.75" customHeight="1">
      <c r="A26" s="35"/>
      <c r="B26" s="67">
        <v>1345</v>
      </c>
      <c r="C26" s="68" t="s">
        <v>2940</v>
      </c>
      <c r="D26" s="68">
        <v>0</v>
      </c>
      <c r="E26" s="68">
        <v>0</v>
      </c>
      <c r="F26" s="68">
        <v>0</v>
      </c>
      <c r="G26" s="68">
        <f t="shared" si="1"/>
        <v>0</v>
      </c>
      <c r="H26" s="68">
        <v>0</v>
      </c>
      <c r="I26" s="68">
        <f t="shared" si="2"/>
        <v>0</v>
      </c>
      <c r="J26" s="68">
        <v>0</v>
      </c>
      <c r="K26" s="68">
        <f t="shared" si="3"/>
        <v>0</v>
      </c>
      <c r="L26" s="68">
        <v>0</v>
      </c>
      <c r="M26" s="68">
        <v>0</v>
      </c>
      <c r="N26" s="68">
        <v>0</v>
      </c>
      <c r="O26" s="68">
        <f t="shared" si="4"/>
        <v>0</v>
      </c>
      <c r="P26" s="68">
        <v>0</v>
      </c>
      <c r="Q26" s="68">
        <f t="shared" si="5"/>
        <v>0</v>
      </c>
      <c r="R26" s="68">
        <v>0</v>
      </c>
      <c r="S26" s="68">
        <f t="shared" si="6"/>
        <v>0</v>
      </c>
      <c r="T26" s="68">
        <v>0</v>
      </c>
      <c r="U26" s="68">
        <v>0</v>
      </c>
      <c r="V26" s="68">
        <v>0</v>
      </c>
      <c r="W26" s="68">
        <f t="shared" si="7"/>
        <v>0</v>
      </c>
      <c r="X26" s="68">
        <v>0</v>
      </c>
      <c r="Y26" s="68">
        <f t="shared" si="8"/>
        <v>0</v>
      </c>
      <c r="Z26" s="68">
        <v>0</v>
      </c>
      <c r="AA26" s="68">
        <f t="shared" si="9"/>
        <v>0</v>
      </c>
      <c r="AB26" s="690">
        <f t="shared" si="10"/>
        <v>0</v>
      </c>
      <c r="AC26" s="69">
        <f t="shared" si="11"/>
        <v>0</v>
      </c>
      <c r="AD26" s="69">
        <f t="shared" si="12"/>
        <v>0</v>
      </c>
      <c r="AE26" s="694">
        <f t="shared" si="13"/>
        <v>0</v>
      </c>
      <c r="AF26" s="698">
        <f t="shared" si="16"/>
        <v>0</v>
      </c>
      <c r="AG26" s="698" t="b">
        <f t="shared" si="17"/>
        <v>1</v>
      </c>
      <c r="AH26" t="s">
        <v>2934</v>
      </c>
      <c r="AI26" s="70">
        <v>0</v>
      </c>
      <c r="AJ26" s="70">
        <v>0</v>
      </c>
      <c r="AK26" s="70">
        <f t="shared" si="14"/>
        <v>0</v>
      </c>
      <c r="AL26" s="70"/>
      <c r="AM26" s="35">
        <v>0</v>
      </c>
      <c r="AN26" s="35">
        <f t="shared" si="15"/>
        <v>0</v>
      </c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1:54" ht="15.75" customHeight="1">
      <c r="A27" s="35"/>
      <c r="B27" s="67">
        <v>1346</v>
      </c>
      <c r="C27" s="68" t="s">
        <v>2941</v>
      </c>
      <c r="D27" s="68">
        <v>0</v>
      </c>
      <c r="E27" s="68">
        <v>0</v>
      </c>
      <c r="F27" s="68">
        <v>0</v>
      </c>
      <c r="G27" s="68">
        <f t="shared" si="1"/>
        <v>0</v>
      </c>
      <c r="H27" s="68">
        <v>0</v>
      </c>
      <c r="I27" s="68">
        <f t="shared" si="2"/>
        <v>0</v>
      </c>
      <c r="J27" s="68">
        <v>0</v>
      </c>
      <c r="K27" s="68">
        <f t="shared" si="3"/>
        <v>0</v>
      </c>
      <c r="L27" s="68">
        <v>0</v>
      </c>
      <c r="M27" s="68">
        <v>0</v>
      </c>
      <c r="N27" s="68">
        <v>0</v>
      </c>
      <c r="O27" s="68">
        <f t="shared" si="4"/>
        <v>0</v>
      </c>
      <c r="P27" s="68">
        <v>0</v>
      </c>
      <c r="Q27" s="68">
        <f t="shared" si="5"/>
        <v>0</v>
      </c>
      <c r="R27" s="68">
        <v>0</v>
      </c>
      <c r="S27" s="68">
        <f t="shared" si="6"/>
        <v>0</v>
      </c>
      <c r="T27" s="68">
        <v>0</v>
      </c>
      <c r="U27" s="68">
        <v>0</v>
      </c>
      <c r="V27" s="68">
        <v>0</v>
      </c>
      <c r="W27" s="68">
        <f t="shared" si="7"/>
        <v>0</v>
      </c>
      <c r="X27" s="68">
        <v>0</v>
      </c>
      <c r="Y27" s="68">
        <f t="shared" si="8"/>
        <v>0</v>
      </c>
      <c r="Z27" s="68">
        <v>0</v>
      </c>
      <c r="AA27" s="68">
        <f t="shared" si="9"/>
        <v>0</v>
      </c>
      <c r="AB27" s="690">
        <f t="shared" si="10"/>
        <v>0</v>
      </c>
      <c r="AC27" s="69">
        <f t="shared" si="11"/>
        <v>0</v>
      </c>
      <c r="AD27" s="69">
        <f t="shared" si="12"/>
        <v>0</v>
      </c>
      <c r="AE27" s="694">
        <f t="shared" si="13"/>
        <v>0</v>
      </c>
      <c r="AF27" s="698">
        <f t="shared" si="16"/>
        <v>0</v>
      </c>
      <c r="AG27" s="698" t="b">
        <f t="shared" si="17"/>
        <v>1</v>
      </c>
      <c r="AH27" t="s">
        <v>2934</v>
      </c>
      <c r="AI27" s="70">
        <v>0</v>
      </c>
      <c r="AJ27" s="70">
        <v>0</v>
      </c>
      <c r="AK27" s="70">
        <f t="shared" si="14"/>
        <v>0</v>
      </c>
      <c r="AL27" s="70"/>
      <c r="AM27" s="35">
        <v>0</v>
      </c>
      <c r="AN27" s="35">
        <f t="shared" si="15"/>
        <v>0</v>
      </c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1:54" ht="15.75" customHeight="1">
      <c r="A28" s="35"/>
      <c r="B28" s="67">
        <v>1347</v>
      </c>
      <c r="C28" s="68" t="s">
        <v>2942</v>
      </c>
      <c r="D28" s="68">
        <v>0</v>
      </c>
      <c r="E28" s="68">
        <v>0</v>
      </c>
      <c r="F28" s="68">
        <v>0</v>
      </c>
      <c r="G28" s="68">
        <f t="shared" si="1"/>
        <v>0</v>
      </c>
      <c r="H28" s="68">
        <v>0</v>
      </c>
      <c r="I28" s="68">
        <f t="shared" si="2"/>
        <v>0</v>
      </c>
      <c r="J28" s="68">
        <v>0</v>
      </c>
      <c r="K28" s="68">
        <f t="shared" si="3"/>
        <v>0</v>
      </c>
      <c r="L28" s="68">
        <v>0</v>
      </c>
      <c r="M28" s="68">
        <v>0</v>
      </c>
      <c r="N28" s="68">
        <v>0</v>
      </c>
      <c r="O28" s="68">
        <f t="shared" si="4"/>
        <v>0</v>
      </c>
      <c r="P28" s="68">
        <v>0</v>
      </c>
      <c r="Q28" s="68">
        <f t="shared" si="5"/>
        <v>0</v>
      </c>
      <c r="R28" s="68">
        <v>0</v>
      </c>
      <c r="S28" s="68">
        <f t="shared" si="6"/>
        <v>0</v>
      </c>
      <c r="T28" s="68">
        <v>0</v>
      </c>
      <c r="U28" s="68">
        <v>0</v>
      </c>
      <c r="V28" s="68">
        <v>0</v>
      </c>
      <c r="W28" s="68">
        <f t="shared" si="7"/>
        <v>0</v>
      </c>
      <c r="X28" s="68">
        <v>0</v>
      </c>
      <c r="Y28" s="68">
        <f t="shared" si="8"/>
        <v>0</v>
      </c>
      <c r="Z28" s="68">
        <v>0</v>
      </c>
      <c r="AA28" s="68">
        <f t="shared" si="9"/>
        <v>0</v>
      </c>
      <c r="AB28" s="690">
        <f t="shared" si="10"/>
        <v>0</v>
      </c>
      <c r="AC28" s="69">
        <f t="shared" si="11"/>
        <v>0</v>
      </c>
      <c r="AD28" s="69">
        <f t="shared" si="12"/>
        <v>0</v>
      </c>
      <c r="AE28" s="694">
        <f t="shared" si="13"/>
        <v>0</v>
      </c>
      <c r="AF28" s="698">
        <f t="shared" si="16"/>
        <v>0</v>
      </c>
      <c r="AG28" s="698" t="b">
        <f t="shared" si="17"/>
        <v>1</v>
      </c>
      <c r="AH28" t="s">
        <v>2934</v>
      </c>
      <c r="AI28" s="70">
        <v>0</v>
      </c>
      <c r="AJ28" s="70">
        <v>0</v>
      </c>
      <c r="AK28" s="70">
        <f t="shared" si="14"/>
        <v>0</v>
      </c>
      <c r="AL28" s="70"/>
      <c r="AM28" s="35">
        <v>0</v>
      </c>
      <c r="AN28" s="35">
        <f t="shared" si="15"/>
        <v>0</v>
      </c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ht="15.75" customHeight="1">
      <c r="A29" s="35"/>
      <c r="B29" s="67">
        <v>1348</v>
      </c>
      <c r="C29" s="68" t="s">
        <v>2943</v>
      </c>
      <c r="D29" s="68">
        <v>0</v>
      </c>
      <c r="E29" s="68">
        <v>0</v>
      </c>
      <c r="F29" s="68">
        <v>0</v>
      </c>
      <c r="G29" s="68">
        <f t="shared" si="1"/>
        <v>0</v>
      </c>
      <c r="H29" s="68">
        <v>0</v>
      </c>
      <c r="I29" s="68">
        <f t="shared" si="2"/>
        <v>0</v>
      </c>
      <c r="J29" s="68">
        <v>0</v>
      </c>
      <c r="K29" s="68">
        <f t="shared" si="3"/>
        <v>0</v>
      </c>
      <c r="L29" s="68">
        <v>0</v>
      </c>
      <c r="M29" s="68">
        <v>0</v>
      </c>
      <c r="N29" s="68">
        <v>0</v>
      </c>
      <c r="O29" s="68">
        <f t="shared" si="4"/>
        <v>0</v>
      </c>
      <c r="P29" s="68">
        <v>0</v>
      </c>
      <c r="Q29" s="68">
        <f t="shared" si="5"/>
        <v>0</v>
      </c>
      <c r="R29" s="68">
        <v>0</v>
      </c>
      <c r="S29" s="68">
        <f t="shared" si="6"/>
        <v>0</v>
      </c>
      <c r="T29" s="68">
        <v>0</v>
      </c>
      <c r="U29" s="68">
        <v>0</v>
      </c>
      <c r="V29" s="68">
        <v>0</v>
      </c>
      <c r="W29" s="68">
        <f t="shared" si="7"/>
        <v>0</v>
      </c>
      <c r="X29" s="68">
        <v>0</v>
      </c>
      <c r="Y29" s="68">
        <f t="shared" si="8"/>
        <v>0</v>
      </c>
      <c r="Z29" s="68">
        <v>0</v>
      </c>
      <c r="AA29" s="68">
        <f t="shared" si="9"/>
        <v>0</v>
      </c>
      <c r="AB29" s="690">
        <f t="shared" si="10"/>
        <v>0</v>
      </c>
      <c r="AC29" s="69">
        <f t="shared" si="11"/>
        <v>0</v>
      </c>
      <c r="AD29" s="69">
        <f t="shared" si="12"/>
        <v>0</v>
      </c>
      <c r="AE29" s="694">
        <f t="shared" si="13"/>
        <v>0</v>
      </c>
      <c r="AF29" s="698">
        <f t="shared" si="16"/>
        <v>0</v>
      </c>
      <c r="AG29" s="698" t="b">
        <f t="shared" si="17"/>
        <v>1</v>
      </c>
      <c r="AH29" t="s">
        <v>2934</v>
      </c>
      <c r="AI29" s="70">
        <v>0</v>
      </c>
      <c r="AJ29" s="70">
        <v>0</v>
      </c>
      <c r="AK29" s="70">
        <f t="shared" si="14"/>
        <v>0</v>
      </c>
      <c r="AL29" s="70"/>
      <c r="AM29" s="35">
        <v>0</v>
      </c>
      <c r="AN29" s="35">
        <f t="shared" si="15"/>
        <v>0</v>
      </c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 ht="15.75" customHeight="1">
      <c r="A30" s="35"/>
      <c r="B30" s="67">
        <v>1371</v>
      </c>
      <c r="C30" s="68" t="s">
        <v>2944</v>
      </c>
      <c r="D30" s="68">
        <v>0</v>
      </c>
      <c r="E30" s="68">
        <v>0</v>
      </c>
      <c r="F30" s="68">
        <v>0</v>
      </c>
      <c r="G30" s="68">
        <f t="shared" si="1"/>
        <v>0</v>
      </c>
      <c r="H30" s="68">
        <v>0</v>
      </c>
      <c r="I30" s="68">
        <f t="shared" si="2"/>
        <v>0</v>
      </c>
      <c r="J30" s="68">
        <v>0</v>
      </c>
      <c r="K30" s="68">
        <f t="shared" si="3"/>
        <v>0</v>
      </c>
      <c r="L30" s="68">
        <v>0</v>
      </c>
      <c r="M30" s="68">
        <v>0</v>
      </c>
      <c r="N30" s="68">
        <v>0</v>
      </c>
      <c r="O30" s="68">
        <f t="shared" si="4"/>
        <v>0</v>
      </c>
      <c r="P30" s="68">
        <v>0</v>
      </c>
      <c r="Q30" s="68">
        <f t="shared" si="5"/>
        <v>0</v>
      </c>
      <c r="R30" s="68">
        <v>0</v>
      </c>
      <c r="S30" s="68">
        <f t="shared" si="6"/>
        <v>0</v>
      </c>
      <c r="T30" s="68">
        <v>0</v>
      </c>
      <c r="U30" s="68">
        <v>0</v>
      </c>
      <c r="V30" s="68">
        <v>0</v>
      </c>
      <c r="W30" s="68">
        <f t="shared" si="7"/>
        <v>0</v>
      </c>
      <c r="X30" s="68">
        <v>0</v>
      </c>
      <c r="Y30" s="68">
        <f t="shared" si="8"/>
        <v>0</v>
      </c>
      <c r="Z30" s="68">
        <v>0</v>
      </c>
      <c r="AA30" s="68">
        <f t="shared" si="9"/>
        <v>0</v>
      </c>
      <c r="AB30" s="690">
        <f t="shared" si="10"/>
        <v>0</v>
      </c>
      <c r="AC30" s="69">
        <f t="shared" si="11"/>
        <v>0</v>
      </c>
      <c r="AD30" s="69">
        <f t="shared" si="12"/>
        <v>0</v>
      </c>
      <c r="AE30" s="694">
        <f t="shared" si="13"/>
        <v>0</v>
      </c>
      <c r="AF30" s="698">
        <f t="shared" si="16"/>
        <v>0</v>
      </c>
      <c r="AG30" s="698" t="b">
        <f t="shared" si="17"/>
        <v>1</v>
      </c>
      <c r="AH30" t="s">
        <v>2934</v>
      </c>
      <c r="AI30" s="70">
        <v>0</v>
      </c>
      <c r="AJ30" s="70">
        <v>0</v>
      </c>
      <c r="AK30" s="70">
        <f t="shared" si="14"/>
        <v>0</v>
      </c>
      <c r="AL30" s="70"/>
      <c r="AM30" s="35">
        <v>0</v>
      </c>
      <c r="AN30" s="35">
        <f t="shared" si="15"/>
        <v>0</v>
      </c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</row>
    <row r="31" spans="1:54" ht="15.75" customHeight="1">
      <c r="A31" s="35"/>
      <c r="B31" s="67">
        <v>1411</v>
      </c>
      <c r="C31" s="68" t="s">
        <v>637</v>
      </c>
      <c r="D31" s="68">
        <v>0</v>
      </c>
      <c r="E31" s="68">
        <v>0</v>
      </c>
      <c r="F31" s="68">
        <v>0</v>
      </c>
      <c r="G31" s="68">
        <f t="shared" si="1"/>
        <v>0</v>
      </c>
      <c r="H31" s="68">
        <v>0</v>
      </c>
      <c r="I31" s="68">
        <f t="shared" si="2"/>
        <v>0</v>
      </c>
      <c r="J31" s="68">
        <v>0</v>
      </c>
      <c r="K31" s="68">
        <f t="shared" si="3"/>
        <v>0</v>
      </c>
      <c r="L31" s="68">
        <v>0</v>
      </c>
      <c r="M31" s="68">
        <v>0</v>
      </c>
      <c r="N31" s="68">
        <v>0</v>
      </c>
      <c r="O31" s="68">
        <f t="shared" si="4"/>
        <v>0</v>
      </c>
      <c r="P31" s="68">
        <v>0</v>
      </c>
      <c r="Q31" s="68">
        <f t="shared" si="5"/>
        <v>0</v>
      </c>
      <c r="R31" s="68">
        <v>0</v>
      </c>
      <c r="S31" s="68">
        <f t="shared" si="6"/>
        <v>0</v>
      </c>
      <c r="T31" s="68">
        <v>0</v>
      </c>
      <c r="U31" s="68">
        <v>0</v>
      </c>
      <c r="V31" s="68">
        <v>0</v>
      </c>
      <c r="W31" s="68">
        <f t="shared" si="7"/>
        <v>0</v>
      </c>
      <c r="X31" s="68">
        <v>0</v>
      </c>
      <c r="Y31" s="68">
        <f t="shared" si="8"/>
        <v>0</v>
      </c>
      <c r="Z31" s="68">
        <v>0</v>
      </c>
      <c r="AA31" s="68">
        <f t="shared" si="9"/>
        <v>0</v>
      </c>
      <c r="AB31" s="690">
        <f t="shared" si="10"/>
        <v>0</v>
      </c>
      <c r="AC31" s="69">
        <f t="shared" si="11"/>
        <v>0</v>
      </c>
      <c r="AD31" s="69">
        <f t="shared" si="12"/>
        <v>0</v>
      </c>
      <c r="AE31" s="694">
        <f t="shared" si="13"/>
        <v>0</v>
      </c>
      <c r="AF31" s="698">
        <f t="shared" si="16"/>
        <v>0</v>
      </c>
      <c r="AG31" s="698" t="b">
        <f t="shared" si="17"/>
        <v>1</v>
      </c>
      <c r="AH31" s="699" t="s">
        <v>111</v>
      </c>
      <c r="AI31" s="70">
        <v>0</v>
      </c>
      <c r="AJ31" s="70">
        <v>0</v>
      </c>
      <c r="AK31" s="70">
        <f t="shared" si="14"/>
        <v>0</v>
      </c>
      <c r="AL31" s="70"/>
      <c r="AM31" s="35">
        <v>0</v>
      </c>
      <c r="AN31" s="35">
        <f t="shared" si="15"/>
        <v>0</v>
      </c>
      <c r="AO31" s="700"/>
      <c r="AP31" s="700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700"/>
      <c r="BB31" s="700"/>
    </row>
    <row r="32" spans="1:54" ht="15.75" customHeight="1">
      <c r="A32" s="35"/>
      <c r="B32" s="67">
        <v>1412</v>
      </c>
      <c r="C32" s="68" t="s">
        <v>2945</v>
      </c>
      <c r="D32" s="68">
        <v>0</v>
      </c>
      <c r="E32" s="68">
        <v>0</v>
      </c>
      <c r="F32" s="68">
        <v>0</v>
      </c>
      <c r="G32" s="68">
        <f t="shared" si="1"/>
        <v>0</v>
      </c>
      <c r="H32" s="68">
        <v>0</v>
      </c>
      <c r="I32" s="68">
        <f t="shared" si="2"/>
        <v>0</v>
      </c>
      <c r="J32" s="68">
        <v>0</v>
      </c>
      <c r="K32" s="68">
        <f t="shared" si="3"/>
        <v>0</v>
      </c>
      <c r="L32" s="68">
        <v>0</v>
      </c>
      <c r="M32" s="68">
        <v>0</v>
      </c>
      <c r="N32" s="68">
        <v>0</v>
      </c>
      <c r="O32" s="68">
        <f t="shared" si="4"/>
        <v>0</v>
      </c>
      <c r="P32" s="68">
        <v>0</v>
      </c>
      <c r="Q32" s="68">
        <f t="shared" si="5"/>
        <v>0</v>
      </c>
      <c r="R32" s="68">
        <v>0</v>
      </c>
      <c r="S32" s="68">
        <f t="shared" si="6"/>
        <v>0</v>
      </c>
      <c r="T32" s="68">
        <v>0</v>
      </c>
      <c r="U32" s="68">
        <v>0</v>
      </c>
      <c r="V32" s="68">
        <v>0</v>
      </c>
      <c r="W32" s="68">
        <f t="shared" si="7"/>
        <v>0</v>
      </c>
      <c r="X32" s="68">
        <v>0</v>
      </c>
      <c r="Y32" s="68">
        <f t="shared" si="8"/>
        <v>0</v>
      </c>
      <c r="Z32" s="68">
        <v>0</v>
      </c>
      <c r="AA32" s="68">
        <f t="shared" si="9"/>
        <v>0</v>
      </c>
      <c r="AB32" s="690">
        <f t="shared" si="10"/>
        <v>0</v>
      </c>
      <c r="AC32" s="69">
        <f t="shared" si="11"/>
        <v>0</v>
      </c>
      <c r="AD32" s="69">
        <f t="shared" si="12"/>
        <v>0</v>
      </c>
      <c r="AE32" s="694">
        <f t="shared" si="13"/>
        <v>0</v>
      </c>
      <c r="AF32" s="698">
        <f t="shared" si="16"/>
        <v>0</v>
      </c>
      <c r="AG32" s="698" t="b">
        <f t="shared" si="17"/>
        <v>1</v>
      </c>
      <c r="AH32" s="699" t="s">
        <v>111</v>
      </c>
      <c r="AI32" s="70">
        <v>0</v>
      </c>
      <c r="AJ32" s="70">
        <v>0</v>
      </c>
      <c r="AK32" s="70">
        <f t="shared" si="14"/>
        <v>0</v>
      </c>
      <c r="AL32" s="70"/>
      <c r="AM32" s="35">
        <v>0</v>
      </c>
      <c r="AN32" s="35">
        <f t="shared" si="15"/>
        <v>0</v>
      </c>
      <c r="AO32" s="700"/>
      <c r="AP32" s="700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700"/>
      <c r="BB32" s="700"/>
    </row>
    <row r="33" spans="1:54" ht="15.75" customHeight="1">
      <c r="A33" s="35"/>
      <c r="B33" s="67">
        <v>1413</v>
      </c>
      <c r="C33" s="68" t="s">
        <v>2946</v>
      </c>
      <c r="D33" s="68">
        <v>0</v>
      </c>
      <c r="E33" s="68">
        <v>0</v>
      </c>
      <c r="F33" s="68">
        <v>0</v>
      </c>
      <c r="G33" s="68">
        <f t="shared" si="1"/>
        <v>0</v>
      </c>
      <c r="H33" s="68">
        <v>0</v>
      </c>
      <c r="I33" s="68">
        <f t="shared" si="2"/>
        <v>0</v>
      </c>
      <c r="J33" s="68">
        <v>0</v>
      </c>
      <c r="K33" s="68">
        <f t="shared" si="3"/>
        <v>0</v>
      </c>
      <c r="L33" s="68">
        <v>0</v>
      </c>
      <c r="M33" s="68">
        <v>0</v>
      </c>
      <c r="N33" s="68">
        <v>0</v>
      </c>
      <c r="O33" s="68">
        <f t="shared" si="4"/>
        <v>0</v>
      </c>
      <c r="P33" s="68">
        <v>0</v>
      </c>
      <c r="Q33" s="68">
        <f t="shared" si="5"/>
        <v>0</v>
      </c>
      <c r="R33" s="68">
        <v>0</v>
      </c>
      <c r="S33" s="68">
        <f t="shared" si="6"/>
        <v>0</v>
      </c>
      <c r="T33" s="68">
        <v>0</v>
      </c>
      <c r="U33" s="68">
        <v>0</v>
      </c>
      <c r="V33" s="68">
        <v>0</v>
      </c>
      <c r="W33" s="68">
        <f t="shared" si="7"/>
        <v>0</v>
      </c>
      <c r="X33" s="68">
        <v>0</v>
      </c>
      <c r="Y33" s="68">
        <f t="shared" si="8"/>
        <v>0</v>
      </c>
      <c r="Z33" s="68">
        <v>0</v>
      </c>
      <c r="AA33" s="68">
        <f t="shared" si="9"/>
        <v>0</v>
      </c>
      <c r="AB33" s="690">
        <f t="shared" si="10"/>
        <v>0</v>
      </c>
      <c r="AC33" s="69">
        <f t="shared" si="11"/>
        <v>0</v>
      </c>
      <c r="AD33" s="69">
        <f t="shared" si="12"/>
        <v>0</v>
      </c>
      <c r="AE33" s="694">
        <f t="shared" si="13"/>
        <v>0</v>
      </c>
      <c r="AF33" s="698">
        <f t="shared" si="16"/>
        <v>0</v>
      </c>
      <c r="AG33" s="698" t="b">
        <f t="shared" si="17"/>
        <v>1</v>
      </c>
      <c r="AH33" s="699" t="s">
        <v>111</v>
      </c>
      <c r="AI33" s="70">
        <v>0</v>
      </c>
      <c r="AJ33" s="70">
        <v>0</v>
      </c>
      <c r="AK33" s="70">
        <f t="shared" si="14"/>
        <v>0</v>
      </c>
      <c r="AL33" s="70"/>
      <c r="AM33" s="35">
        <v>0</v>
      </c>
      <c r="AN33" s="35">
        <f t="shared" si="15"/>
        <v>0</v>
      </c>
      <c r="AO33" s="700"/>
      <c r="AP33" s="700"/>
      <c r="AQ33" s="700"/>
      <c r="AR33" s="700"/>
      <c r="AS33" s="700"/>
      <c r="AT33" s="700"/>
      <c r="AU33" s="700"/>
      <c r="AV33" s="700"/>
      <c r="AW33" s="700"/>
      <c r="AX33" s="700"/>
      <c r="AY33" s="700"/>
      <c r="AZ33" s="700"/>
      <c r="BA33" s="700"/>
      <c r="BB33" s="700"/>
    </row>
    <row r="34" spans="1:54" ht="15.75" customHeight="1">
      <c r="A34" s="700"/>
      <c r="B34" s="67">
        <v>1421</v>
      </c>
      <c r="C34" s="68" t="s">
        <v>639</v>
      </c>
      <c r="D34" s="68">
        <v>0</v>
      </c>
      <c r="E34" s="68">
        <v>0</v>
      </c>
      <c r="F34" s="68">
        <v>0</v>
      </c>
      <c r="G34" s="68">
        <f t="shared" si="1"/>
        <v>0</v>
      </c>
      <c r="H34" s="68">
        <v>0</v>
      </c>
      <c r="I34" s="68">
        <f t="shared" si="2"/>
        <v>0</v>
      </c>
      <c r="J34" s="68">
        <v>0</v>
      </c>
      <c r="K34" s="68">
        <f t="shared" si="3"/>
        <v>0</v>
      </c>
      <c r="L34" s="68">
        <v>0</v>
      </c>
      <c r="M34" s="68">
        <v>0</v>
      </c>
      <c r="N34" s="68">
        <v>0</v>
      </c>
      <c r="O34" s="68">
        <f t="shared" si="4"/>
        <v>0</v>
      </c>
      <c r="P34" s="68">
        <v>0</v>
      </c>
      <c r="Q34" s="68">
        <f t="shared" si="5"/>
        <v>0</v>
      </c>
      <c r="R34" s="68">
        <v>0</v>
      </c>
      <c r="S34" s="68">
        <f t="shared" si="6"/>
        <v>0</v>
      </c>
      <c r="T34" s="68">
        <v>0</v>
      </c>
      <c r="U34" s="68">
        <v>0</v>
      </c>
      <c r="V34" s="68">
        <v>0</v>
      </c>
      <c r="W34" s="68">
        <f t="shared" si="7"/>
        <v>0</v>
      </c>
      <c r="X34" s="68">
        <v>0</v>
      </c>
      <c r="Y34" s="68">
        <f t="shared" si="8"/>
        <v>0</v>
      </c>
      <c r="Z34" s="68">
        <v>0</v>
      </c>
      <c r="AA34" s="68">
        <f t="shared" si="9"/>
        <v>0</v>
      </c>
      <c r="AB34" s="690">
        <f t="shared" si="10"/>
        <v>0</v>
      </c>
      <c r="AC34" s="69">
        <f t="shared" si="11"/>
        <v>0</v>
      </c>
      <c r="AD34" s="69">
        <f t="shared" si="12"/>
        <v>0</v>
      </c>
      <c r="AE34" s="694">
        <f t="shared" si="13"/>
        <v>0</v>
      </c>
      <c r="AF34" s="698">
        <f t="shared" si="16"/>
        <v>0</v>
      </c>
      <c r="AG34" s="698" t="b">
        <f t="shared" si="17"/>
        <v>1</v>
      </c>
      <c r="AH34" s="699" t="s">
        <v>111</v>
      </c>
      <c r="AI34" s="70">
        <v>0</v>
      </c>
      <c r="AJ34" s="70">
        <v>0</v>
      </c>
      <c r="AK34" s="70">
        <f t="shared" si="14"/>
        <v>0</v>
      </c>
      <c r="AL34" s="70"/>
      <c r="AM34" s="35">
        <v>0</v>
      </c>
      <c r="AN34" s="35">
        <f t="shared" si="15"/>
        <v>0</v>
      </c>
      <c r="AO34" s="700"/>
      <c r="AP34" s="700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700"/>
      <c r="BB34" s="700"/>
    </row>
    <row r="35" spans="1:54" ht="15.75" customHeight="1">
      <c r="A35" s="700"/>
      <c r="B35" s="67">
        <v>1431</v>
      </c>
      <c r="C35" s="68" t="s">
        <v>432</v>
      </c>
      <c r="D35" s="68">
        <v>0</v>
      </c>
      <c r="E35" s="68">
        <v>0</v>
      </c>
      <c r="F35" s="68">
        <v>0</v>
      </c>
      <c r="G35" s="68">
        <f t="shared" si="1"/>
        <v>0</v>
      </c>
      <c r="H35" s="68">
        <v>0</v>
      </c>
      <c r="I35" s="68">
        <f t="shared" si="2"/>
        <v>0</v>
      </c>
      <c r="J35" s="68">
        <v>0</v>
      </c>
      <c r="K35" s="68">
        <f t="shared" si="3"/>
        <v>0</v>
      </c>
      <c r="L35" s="68">
        <v>0</v>
      </c>
      <c r="M35" s="68">
        <v>0</v>
      </c>
      <c r="N35" s="68">
        <v>0</v>
      </c>
      <c r="O35" s="68">
        <f t="shared" si="4"/>
        <v>0</v>
      </c>
      <c r="P35" s="68">
        <v>0</v>
      </c>
      <c r="Q35" s="68">
        <f t="shared" si="5"/>
        <v>0</v>
      </c>
      <c r="R35" s="68">
        <v>0</v>
      </c>
      <c r="S35" s="68">
        <f t="shared" si="6"/>
        <v>0</v>
      </c>
      <c r="T35" s="68">
        <v>0</v>
      </c>
      <c r="U35" s="68">
        <v>0</v>
      </c>
      <c r="V35" s="68">
        <v>0</v>
      </c>
      <c r="W35" s="68">
        <f t="shared" si="7"/>
        <v>0</v>
      </c>
      <c r="X35" s="68">
        <v>0</v>
      </c>
      <c r="Y35" s="68">
        <f t="shared" si="8"/>
        <v>0</v>
      </c>
      <c r="Z35" s="68">
        <v>0</v>
      </c>
      <c r="AA35" s="68">
        <f t="shared" si="9"/>
        <v>0</v>
      </c>
      <c r="AB35" s="690">
        <f t="shared" si="10"/>
        <v>0</v>
      </c>
      <c r="AC35" s="69">
        <f t="shared" si="11"/>
        <v>0</v>
      </c>
      <c r="AD35" s="69">
        <f t="shared" si="12"/>
        <v>0</v>
      </c>
      <c r="AE35" s="694">
        <f t="shared" si="13"/>
        <v>0</v>
      </c>
      <c r="AF35" s="698">
        <f t="shared" si="16"/>
        <v>0</v>
      </c>
      <c r="AG35" s="698" t="b">
        <f t="shared" si="17"/>
        <v>1</v>
      </c>
      <c r="AH35" s="699" t="s">
        <v>111</v>
      </c>
      <c r="AI35" s="70">
        <v>0</v>
      </c>
      <c r="AJ35" s="70">
        <v>0</v>
      </c>
      <c r="AK35" s="70">
        <f t="shared" si="14"/>
        <v>0</v>
      </c>
      <c r="AL35" s="70"/>
      <c r="AM35" s="35">
        <v>0</v>
      </c>
      <c r="AN35" s="35">
        <f t="shared" si="15"/>
        <v>0</v>
      </c>
      <c r="AO35" s="700"/>
      <c r="AP35" s="700"/>
      <c r="AQ35" s="700"/>
      <c r="AR35" s="700"/>
      <c r="AS35" s="700"/>
      <c r="AT35" s="700"/>
      <c r="AU35" s="700"/>
      <c r="AV35" s="700"/>
      <c r="AW35" s="700"/>
      <c r="AX35" s="700"/>
      <c r="AY35" s="700"/>
      <c r="AZ35" s="700"/>
      <c r="BA35" s="700"/>
      <c r="BB35" s="700"/>
    </row>
    <row r="36" spans="1:54" ht="15.75" customHeight="1">
      <c r="A36" s="35"/>
      <c r="B36" s="67">
        <v>1432</v>
      </c>
      <c r="C36" s="68" t="s">
        <v>642</v>
      </c>
      <c r="D36" s="68">
        <v>0</v>
      </c>
      <c r="E36" s="68">
        <v>0</v>
      </c>
      <c r="F36" s="68">
        <v>0</v>
      </c>
      <c r="G36" s="68">
        <f t="shared" si="1"/>
        <v>0</v>
      </c>
      <c r="H36" s="68">
        <v>0</v>
      </c>
      <c r="I36" s="68">
        <f t="shared" si="2"/>
        <v>0</v>
      </c>
      <c r="J36" s="68">
        <v>0</v>
      </c>
      <c r="K36" s="68">
        <f t="shared" si="3"/>
        <v>0</v>
      </c>
      <c r="L36" s="68">
        <v>0</v>
      </c>
      <c r="M36" s="68">
        <v>0</v>
      </c>
      <c r="N36" s="68">
        <v>0</v>
      </c>
      <c r="O36" s="68">
        <f t="shared" si="4"/>
        <v>0</v>
      </c>
      <c r="P36" s="68">
        <v>0</v>
      </c>
      <c r="Q36" s="68">
        <f t="shared" si="5"/>
        <v>0</v>
      </c>
      <c r="R36" s="68">
        <v>0</v>
      </c>
      <c r="S36" s="68">
        <f t="shared" si="6"/>
        <v>0</v>
      </c>
      <c r="T36" s="68">
        <v>0</v>
      </c>
      <c r="U36" s="68">
        <v>0</v>
      </c>
      <c r="V36" s="68">
        <v>0</v>
      </c>
      <c r="W36" s="68">
        <f t="shared" si="7"/>
        <v>0</v>
      </c>
      <c r="X36" s="68">
        <v>0</v>
      </c>
      <c r="Y36" s="68">
        <f t="shared" si="8"/>
        <v>0</v>
      </c>
      <c r="Z36" s="68">
        <v>0</v>
      </c>
      <c r="AA36" s="68">
        <f t="shared" si="9"/>
        <v>0</v>
      </c>
      <c r="AB36" s="690">
        <f t="shared" si="10"/>
        <v>0</v>
      </c>
      <c r="AC36" s="69">
        <f t="shared" si="11"/>
        <v>0</v>
      </c>
      <c r="AD36" s="69">
        <f t="shared" si="12"/>
        <v>0</v>
      </c>
      <c r="AE36" s="694">
        <f t="shared" si="13"/>
        <v>0</v>
      </c>
      <c r="AF36" s="698">
        <f t="shared" si="16"/>
        <v>0</v>
      </c>
      <c r="AG36" s="698" t="b">
        <f t="shared" si="17"/>
        <v>1</v>
      </c>
      <c r="AH36" s="699" t="s">
        <v>111</v>
      </c>
      <c r="AI36" s="70">
        <v>0</v>
      </c>
      <c r="AJ36" s="70">
        <v>0</v>
      </c>
      <c r="AK36" s="70">
        <f t="shared" si="14"/>
        <v>0</v>
      </c>
      <c r="AL36" s="70"/>
      <c r="AM36" s="35">
        <v>0</v>
      </c>
      <c r="AN36" s="35">
        <f t="shared" si="15"/>
        <v>0</v>
      </c>
      <c r="AO36" s="700"/>
      <c r="AP36" s="700"/>
      <c r="AQ36" s="700"/>
      <c r="AR36" s="700"/>
      <c r="AS36" s="700"/>
      <c r="AT36" s="700"/>
      <c r="AU36" s="700"/>
      <c r="AV36" s="700"/>
      <c r="AW36" s="700"/>
      <c r="AX36" s="700"/>
      <c r="AY36" s="700"/>
      <c r="AZ36" s="700"/>
      <c r="BA36" s="700"/>
      <c r="BB36" s="700"/>
    </row>
    <row r="37" spans="1:54" ht="15.75" customHeight="1">
      <c r="A37" s="35"/>
      <c r="B37" s="67">
        <v>1441</v>
      </c>
      <c r="C37" s="68" t="s">
        <v>644</v>
      </c>
      <c r="D37" s="68">
        <v>0</v>
      </c>
      <c r="E37" s="68">
        <v>0</v>
      </c>
      <c r="F37" s="68">
        <v>0</v>
      </c>
      <c r="G37" s="68">
        <f t="shared" si="1"/>
        <v>0</v>
      </c>
      <c r="H37" s="68">
        <v>0</v>
      </c>
      <c r="I37" s="68">
        <f t="shared" si="2"/>
        <v>0</v>
      </c>
      <c r="J37" s="68">
        <v>0</v>
      </c>
      <c r="K37" s="68">
        <f t="shared" si="3"/>
        <v>0</v>
      </c>
      <c r="L37" s="68">
        <v>0</v>
      </c>
      <c r="M37" s="68">
        <v>0</v>
      </c>
      <c r="N37" s="68">
        <v>0</v>
      </c>
      <c r="O37" s="68">
        <f t="shared" si="4"/>
        <v>0</v>
      </c>
      <c r="P37" s="68">
        <v>0</v>
      </c>
      <c r="Q37" s="68">
        <f t="shared" si="5"/>
        <v>0</v>
      </c>
      <c r="R37" s="68">
        <v>0</v>
      </c>
      <c r="S37" s="68">
        <f t="shared" si="6"/>
        <v>0</v>
      </c>
      <c r="T37" s="68">
        <v>0</v>
      </c>
      <c r="U37" s="68">
        <v>0</v>
      </c>
      <c r="V37" s="68">
        <v>0</v>
      </c>
      <c r="W37" s="68">
        <f t="shared" si="7"/>
        <v>0</v>
      </c>
      <c r="X37" s="68">
        <v>0</v>
      </c>
      <c r="Y37" s="68">
        <f t="shared" si="8"/>
        <v>0</v>
      </c>
      <c r="Z37" s="68">
        <v>0</v>
      </c>
      <c r="AA37" s="68">
        <f t="shared" si="9"/>
        <v>0</v>
      </c>
      <c r="AB37" s="690">
        <f t="shared" si="10"/>
        <v>0</v>
      </c>
      <c r="AC37" s="69">
        <f t="shared" si="11"/>
        <v>0</v>
      </c>
      <c r="AD37" s="69">
        <f t="shared" si="12"/>
        <v>0</v>
      </c>
      <c r="AE37" s="694">
        <f t="shared" si="13"/>
        <v>0</v>
      </c>
      <c r="AF37" s="698">
        <f t="shared" si="16"/>
        <v>0</v>
      </c>
      <c r="AG37" s="698" t="b">
        <f t="shared" si="17"/>
        <v>1</v>
      </c>
      <c r="AH37" s="699" t="s">
        <v>111</v>
      </c>
      <c r="AI37" s="70">
        <v>0</v>
      </c>
      <c r="AJ37" s="70">
        <v>0</v>
      </c>
      <c r="AK37" s="70">
        <f t="shared" si="14"/>
        <v>0</v>
      </c>
      <c r="AL37" s="70"/>
      <c r="AM37" s="35">
        <v>0</v>
      </c>
      <c r="AN37" s="35">
        <f t="shared" si="15"/>
        <v>0</v>
      </c>
      <c r="AO37" s="700"/>
      <c r="AP37" s="700"/>
      <c r="AQ37" s="700"/>
      <c r="AR37" s="700"/>
      <c r="AS37" s="700"/>
      <c r="AT37" s="700"/>
      <c r="AU37" s="700"/>
      <c r="AV37" s="700"/>
      <c r="AW37" s="700"/>
      <c r="AX37" s="700"/>
      <c r="AY37" s="700"/>
      <c r="AZ37" s="700"/>
      <c r="BA37" s="700"/>
      <c r="BB37" s="700"/>
    </row>
    <row r="38" spans="1:54" ht="15.75" customHeight="1">
      <c r="A38" s="35"/>
      <c r="B38" s="67">
        <v>1442</v>
      </c>
      <c r="C38" s="68" t="s">
        <v>2947</v>
      </c>
      <c r="D38" s="68">
        <v>0</v>
      </c>
      <c r="E38" s="68">
        <v>0</v>
      </c>
      <c r="F38" s="68">
        <v>0</v>
      </c>
      <c r="G38" s="68">
        <f t="shared" si="1"/>
        <v>0</v>
      </c>
      <c r="H38" s="68">
        <v>0</v>
      </c>
      <c r="I38" s="68">
        <f t="shared" si="2"/>
        <v>0</v>
      </c>
      <c r="J38" s="68">
        <v>0</v>
      </c>
      <c r="K38" s="68">
        <f t="shared" si="3"/>
        <v>0</v>
      </c>
      <c r="L38" s="68">
        <v>0</v>
      </c>
      <c r="M38" s="68">
        <v>0</v>
      </c>
      <c r="N38" s="68">
        <v>0</v>
      </c>
      <c r="O38" s="68">
        <f t="shared" si="4"/>
        <v>0</v>
      </c>
      <c r="P38" s="68">
        <v>0</v>
      </c>
      <c r="Q38" s="68">
        <f t="shared" si="5"/>
        <v>0</v>
      </c>
      <c r="R38" s="68">
        <v>0</v>
      </c>
      <c r="S38" s="68">
        <f t="shared" si="6"/>
        <v>0</v>
      </c>
      <c r="T38" s="68">
        <v>0</v>
      </c>
      <c r="U38" s="68">
        <v>0</v>
      </c>
      <c r="V38" s="68">
        <v>0</v>
      </c>
      <c r="W38" s="68">
        <f t="shared" si="7"/>
        <v>0</v>
      </c>
      <c r="X38" s="68">
        <v>0</v>
      </c>
      <c r="Y38" s="68">
        <f t="shared" si="8"/>
        <v>0</v>
      </c>
      <c r="Z38" s="68">
        <v>0</v>
      </c>
      <c r="AA38" s="68">
        <f t="shared" si="9"/>
        <v>0</v>
      </c>
      <c r="AB38" s="690">
        <f t="shared" si="10"/>
        <v>0</v>
      </c>
      <c r="AC38" s="69">
        <f t="shared" si="11"/>
        <v>0</v>
      </c>
      <c r="AD38" s="69">
        <f t="shared" si="12"/>
        <v>0</v>
      </c>
      <c r="AE38" s="694">
        <f t="shared" si="13"/>
        <v>0</v>
      </c>
      <c r="AF38" s="698">
        <f t="shared" si="16"/>
        <v>0</v>
      </c>
      <c r="AG38" s="698" t="b">
        <f t="shared" si="17"/>
        <v>1</v>
      </c>
      <c r="AH38" s="699" t="s">
        <v>111</v>
      </c>
      <c r="AI38" s="70">
        <v>0</v>
      </c>
      <c r="AJ38" s="70">
        <v>0</v>
      </c>
      <c r="AK38" s="70">
        <f t="shared" si="14"/>
        <v>0</v>
      </c>
      <c r="AL38" s="70"/>
      <c r="AM38" s="35">
        <v>0</v>
      </c>
      <c r="AN38" s="35">
        <f t="shared" si="15"/>
        <v>0</v>
      </c>
      <c r="AO38" s="700"/>
      <c r="AP38" s="700"/>
      <c r="AQ38" s="700"/>
      <c r="AR38" s="700"/>
      <c r="AS38" s="700"/>
      <c r="AT38" s="700"/>
      <c r="AU38" s="700"/>
      <c r="AV38" s="700"/>
      <c r="AW38" s="700"/>
      <c r="AX38" s="700"/>
      <c r="AY38" s="700"/>
      <c r="AZ38" s="700"/>
      <c r="BA38" s="700"/>
      <c r="BB38" s="700"/>
    </row>
    <row r="39" spans="1:54" ht="15.75" customHeight="1">
      <c r="A39" s="35"/>
      <c r="B39" s="67">
        <v>1521</v>
      </c>
      <c r="C39" s="68" t="s">
        <v>2948</v>
      </c>
      <c r="D39" s="68">
        <v>0</v>
      </c>
      <c r="E39" s="68">
        <v>0</v>
      </c>
      <c r="F39" s="68">
        <v>0</v>
      </c>
      <c r="G39" s="68">
        <f t="shared" si="1"/>
        <v>0</v>
      </c>
      <c r="H39" s="68">
        <v>0</v>
      </c>
      <c r="I39" s="68">
        <f t="shared" si="2"/>
        <v>0</v>
      </c>
      <c r="J39" s="68">
        <v>0</v>
      </c>
      <c r="K39" s="68">
        <f t="shared" si="3"/>
        <v>0</v>
      </c>
      <c r="L39" s="68">
        <v>0</v>
      </c>
      <c r="M39" s="68">
        <v>0</v>
      </c>
      <c r="N39" s="68">
        <v>0</v>
      </c>
      <c r="O39" s="68">
        <f t="shared" si="4"/>
        <v>0</v>
      </c>
      <c r="P39" s="68">
        <v>0</v>
      </c>
      <c r="Q39" s="68">
        <f t="shared" si="5"/>
        <v>0</v>
      </c>
      <c r="R39" s="68">
        <v>0</v>
      </c>
      <c r="S39" s="68">
        <f t="shared" si="6"/>
        <v>0</v>
      </c>
      <c r="T39" s="68">
        <v>0</v>
      </c>
      <c r="U39" s="68">
        <v>0</v>
      </c>
      <c r="V39" s="68">
        <v>0</v>
      </c>
      <c r="W39" s="68">
        <f t="shared" si="7"/>
        <v>0</v>
      </c>
      <c r="X39" s="68">
        <v>0</v>
      </c>
      <c r="Y39" s="68">
        <f t="shared" si="8"/>
        <v>0</v>
      </c>
      <c r="Z39" s="68">
        <v>0</v>
      </c>
      <c r="AA39" s="68">
        <f t="shared" si="9"/>
        <v>0</v>
      </c>
      <c r="AB39" s="690">
        <f t="shared" si="10"/>
        <v>0</v>
      </c>
      <c r="AC39" s="69">
        <f t="shared" si="11"/>
        <v>0</v>
      </c>
      <c r="AD39" s="69">
        <f t="shared" si="12"/>
        <v>0</v>
      </c>
      <c r="AE39" s="694">
        <f t="shared" si="13"/>
        <v>0</v>
      </c>
      <c r="AF39" s="698">
        <f t="shared" si="16"/>
        <v>0</v>
      </c>
      <c r="AG39" s="698" t="b">
        <f t="shared" si="17"/>
        <v>1</v>
      </c>
      <c r="AH39" t="s">
        <v>2949</v>
      </c>
      <c r="AI39" s="70">
        <v>0</v>
      </c>
      <c r="AJ39" s="70">
        <v>0</v>
      </c>
      <c r="AK39" s="70">
        <f t="shared" si="14"/>
        <v>0</v>
      </c>
      <c r="AL39" s="70"/>
      <c r="AM39" s="35">
        <v>0</v>
      </c>
      <c r="AN39" s="35">
        <f t="shared" si="15"/>
        <v>0</v>
      </c>
      <c r="AO39" s="700"/>
      <c r="AP39" s="700"/>
      <c r="AQ39" s="700"/>
      <c r="AR39" s="700"/>
      <c r="AS39" s="700"/>
      <c r="AT39" s="700"/>
      <c r="AU39" s="700"/>
      <c r="AV39" s="700"/>
      <c r="AW39" s="700"/>
      <c r="AX39" s="700"/>
      <c r="AY39" s="700"/>
      <c r="AZ39" s="700"/>
      <c r="BA39" s="700"/>
      <c r="BB39" s="700"/>
    </row>
    <row r="40" spans="1:54" ht="15.75" customHeight="1">
      <c r="A40" s="35"/>
      <c r="B40" s="67">
        <v>1522</v>
      </c>
      <c r="C40" s="68" t="s">
        <v>2950</v>
      </c>
      <c r="D40" s="68">
        <v>0</v>
      </c>
      <c r="E40" s="68">
        <v>0</v>
      </c>
      <c r="F40" s="68">
        <v>0</v>
      </c>
      <c r="G40" s="68">
        <f t="shared" si="1"/>
        <v>0</v>
      </c>
      <c r="H40" s="68">
        <v>0</v>
      </c>
      <c r="I40" s="68">
        <f t="shared" si="2"/>
        <v>0</v>
      </c>
      <c r="J40" s="68">
        <v>0</v>
      </c>
      <c r="K40" s="68">
        <f t="shared" si="3"/>
        <v>0</v>
      </c>
      <c r="L40" s="68">
        <v>0</v>
      </c>
      <c r="M40" s="68">
        <v>0</v>
      </c>
      <c r="N40" s="68">
        <v>0</v>
      </c>
      <c r="O40" s="68">
        <f t="shared" si="4"/>
        <v>0</v>
      </c>
      <c r="P40" s="68">
        <v>0</v>
      </c>
      <c r="Q40" s="68">
        <f t="shared" si="5"/>
        <v>0</v>
      </c>
      <c r="R40" s="68">
        <v>0</v>
      </c>
      <c r="S40" s="68">
        <f t="shared" si="6"/>
        <v>0</v>
      </c>
      <c r="T40" s="68">
        <v>0</v>
      </c>
      <c r="U40" s="68">
        <v>0</v>
      </c>
      <c r="V40" s="68">
        <v>0</v>
      </c>
      <c r="W40" s="68">
        <f t="shared" si="7"/>
        <v>0</v>
      </c>
      <c r="X40" s="68">
        <v>0</v>
      </c>
      <c r="Y40" s="68">
        <f t="shared" si="8"/>
        <v>0</v>
      </c>
      <c r="Z40" s="68">
        <v>0</v>
      </c>
      <c r="AA40" s="68">
        <f t="shared" si="9"/>
        <v>0</v>
      </c>
      <c r="AB40" s="690">
        <f t="shared" si="10"/>
        <v>0</v>
      </c>
      <c r="AC40" s="69">
        <f t="shared" si="11"/>
        <v>0</v>
      </c>
      <c r="AD40" s="69">
        <f t="shared" si="12"/>
        <v>0</v>
      </c>
      <c r="AE40" s="694">
        <f t="shared" si="13"/>
        <v>0</v>
      </c>
      <c r="AF40" s="698">
        <f t="shared" si="16"/>
        <v>0</v>
      </c>
      <c r="AG40" s="698" t="b">
        <f t="shared" si="17"/>
        <v>1</v>
      </c>
      <c r="AH40" t="s">
        <v>2949</v>
      </c>
      <c r="AI40" s="70">
        <v>0</v>
      </c>
      <c r="AJ40" s="70">
        <v>0</v>
      </c>
      <c r="AK40" s="70">
        <f t="shared" si="14"/>
        <v>0</v>
      </c>
      <c r="AL40" s="70"/>
      <c r="AM40" s="35">
        <v>0</v>
      </c>
      <c r="AN40" s="35">
        <f t="shared" si="15"/>
        <v>0</v>
      </c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700"/>
      <c r="BB40" s="700"/>
    </row>
    <row r="41" spans="1:54" ht="15.75" customHeight="1">
      <c r="A41" s="35"/>
      <c r="B41" s="67">
        <v>1523</v>
      </c>
      <c r="C41" s="68" t="s">
        <v>2951</v>
      </c>
      <c r="D41" s="68">
        <v>0</v>
      </c>
      <c r="E41" s="68">
        <v>0</v>
      </c>
      <c r="F41" s="68">
        <v>0</v>
      </c>
      <c r="G41" s="68">
        <f t="shared" si="1"/>
        <v>0</v>
      </c>
      <c r="H41" s="68">
        <v>0</v>
      </c>
      <c r="I41" s="68">
        <f t="shared" si="2"/>
        <v>0</v>
      </c>
      <c r="J41" s="68">
        <v>0</v>
      </c>
      <c r="K41" s="68">
        <f t="shared" si="3"/>
        <v>0</v>
      </c>
      <c r="L41" s="68">
        <v>0</v>
      </c>
      <c r="M41" s="68">
        <v>0</v>
      </c>
      <c r="N41" s="68">
        <v>0</v>
      </c>
      <c r="O41" s="68">
        <f t="shared" si="4"/>
        <v>0</v>
      </c>
      <c r="P41" s="68">
        <v>0</v>
      </c>
      <c r="Q41" s="68">
        <f t="shared" si="5"/>
        <v>0</v>
      </c>
      <c r="R41" s="68">
        <v>0</v>
      </c>
      <c r="S41" s="68">
        <f t="shared" si="6"/>
        <v>0</v>
      </c>
      <c r="T41" s="68">
        <v>0</v>
      </c>
      <c r="U41" s="68">
        <v>0</v>
      </c>
      <c r="V41" s="68">
        <v>0</v>
      </c>
      <c r="W41" s="68">
        <f t="shared" si="7"/>
        <v>0</v>
      </c>
      <c r="X41" s="68">
        <v>0</v>
      </c>
      <c r="Y41" s="68">
        <f t="shared" si="8"/>
        <v>0</v>
      </c>
      <c r="Z41" s="68">
        <v>0</v>
      </c>
      <c r="AA41" s="68">
        <f t="shared" si="9"/>
        <v>0</v>
      </c>
      <c r="AB41" s="690">
        <f t="shared" si="10"/>
        <v>0</v>
      </c>
      <c r="AC41" s="69">
        <f t="shared" si="11"/>
        <v>0</v>
      </c>
      <c r="AD41" s="69">
        <f t="shared" si="12"/>
        <v>0</v>
      </c>
      <c r="AE41" s="694">
        <f t="shared" si="13"/>
        <v>0</v>
      </c>
      <c r="AF41" s="698">
        <f t="shared" si="16"/>
        <v>0</v>
      </c>
      <c r="AG41" s="698" t="b">
        <f t="shared" si="17"/>
        <v>1</v>
      </c>
      <c r="AH41" t="s">
        <v>2949</v>
      </c>
      <c r="AI41" s="70">
        <v>0</v>
      </c>
      <c r="AJ41" s="70">
        <v>0</v>
      </c>
      <c r="AK41" s="70">
        <f t="shared" si="14"/>
        <v>0</v>
      </c>
      <c r="AL41" s="70"/>
      <c r="AM41" s="35">
        <v>0</v>
      </c>
      <c r="AN41" s="35">
        <f t="shared" si="15"/>
        <v>0</v>
      </c>
      <c r="AO41" s="700"/>
      <c r="AP41" s="700"/>
      <c r="AQ41" s="700"/>
      <c r="AR41" s="700"/>
      <c r="AS41" s="700"/>
      <c r="AT41" s="700"/>
      <c r="AU41" s="700"/>
      <c r="AV41" s="700"/>
      <c r="AW41" s="700"/>
      <c r="AX41" s="700"/>
      <c r="AY41" s="700"/>
      <c r="AZ41" s="700"/>
      <c r="BA41" s="700"/>
      <c r="BB41" s="700"/>
    </row>
    <row r="42" spans="1:54" ht="15.75" customHeight="1">
      <c r="A42" s="35"/>
      <c r="B42" s="67">
        <v>1524</v>
      </c>
      <c r="C42" s="68" t="s">
        <v>2952</v>
      </c>
      <c r="D42" s="68">
        <v>0</v>
      </c>
      <c r="E42" s="68">
        <v>0</v>
      </c>
      <c r="F42" s="68">
        <v>0</v>
      </c>
      <c r="G42" s="68">
        <f t="shared" si="1"/>
        <v>0</v>
      </c>
      <c r="H42" s="68">
        <v>0</v>
      </c>
      <c r="I42" s="68">
        <f t="shared" si="2"/>
        <v>0</v>
      </c>
      <c r="J42" s="68">
        <v>0</v>
      </c>
      <c r="K42" s="68">
        <f t="shared" si="3"/>
        <v>0</v>
      </c>
      <c r="L42" s="68">
        <v>0</v>
      </c>
      <c r="M42" s="68">
        <v>0</v>
      </c>
      <c r="N42" s="68">
        <v>0</v>
      </c>
      <c r="O42" s="68">
        <f t="shared" si="4"/>
        <v>0</v>
      </c>
      <c r="P42" s="68">
        <v>0</v>
      </c>
      <c r="Q42" s="68">
        <f t="shared" si="5"/>
        <v>0</v>
      </c>
      <c r="R42" s="68">
        <v>0</v>
      </c>
      <c r="S42" s="68">
        <f t="shared" si="6"/>
        <v>0</v>
      </c>
      <c r="T42" s="68">
        <v>0</v>
      </c>
      <c r="U42" s="68">
        <v>0</v>
      </c>
      <c r="V42" s="68">
        <v>0</v>
      </c>
      <c r="W42" s="68">
        <f t="shared" si="7"/>
        <v>0</v>
      </c>
      <c r="X42" s="68">
        <v>0</v>
      </c>
      <c r="Y42" s="68">
        <f t="shared" si="8"/>
        <v>0</v>
      </c>
      <c r="Z42" s="68">
        <v>0</v>
      </c>
      <c r="AA42" s="68">
        <f t="shared" si="9"/>
        <v>0</v>
      </c>
      <c r="AB42" s="690">
        <f t="shared" si="10"/>
        <v>0</v>
      </c>
      <c r="AC42" s="69">
        <f t="shared" si="11"/>
        <v>0</v>
      </c>
      <c r="AD42" s="69">
        <f t="shared" si="12"/>
        <v>0</v>
      </c>
      <c r="AE42" s="694">
        <f t="shared" si="13"/>
        <v>0</v>
      </c>
      <c r="AF42" s="698">
        <f t="shared" si="16"/>
        <v>0</v>
      </c>
      <c r="AG42" s="698" t="b">
        <f t="shared" si="17"/>
        <v>1</v>
      </c>
      <c r="AH42" t="s">
        <v>2949</v>
      </c>
      <c r="AI42" s="70">
        <v>0</v>
      </c>
      <c r="AJ42" s="70">
        <v>0</v>
      </c>
      <c r="AK42" s="70">
        <f t="shared" si="14"/>
        <v>0</v>
      </c>
      <c r="AL42" s="70"/>
      <c r="AM42" s="35">
        <v>0</v>
      </c>
      <c r="AN42" s="35">
        <f t="shared" si="15"/>
        <v>0</v>
      </c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15.75" customHeight="1">
      <c r="A43" s="35"/>
      <c r="B43" s="67">
        <v>1531</v>
      </c>
      <c r="C43" s="68" t="s">
        <v>2953</v>
      </c>
      <c r="D43" s="68">
        <v>0</v>
      </c>
      <c r="E43" s="68">
        <v>0</v>
      </c>
      <c r="F43" s="68">
        <v>0</v>
      </c>
      <c r="G43" s="68">
        <f t="shared" si="1"/>
        <v>0</v>
      </c>
      <c r="H43" s="68">
        <v>0</v>
      </c>
      <c r="I43" s="68">
        <f t="shared" si="2"/>
        <v>0</v>
      </c>
      <c r="J43" s="68">
        <v>0</v>
      </c>
      <c r="K43" s="68">
        <f t="shared" si="3"/>
        <v>0</v>
      </c>
      <c r="L43" s="68">
        <v>0</v>
      </c>
      <c r="M43" s="68">
        <v>0</v>
      </c>
      <c r="N43" s="68">
        <v>0</v>
      </c>
      <c r="O43" s="68">
        <f t="shared" si="4"/>
        <v>0</v>
      </c>
      <c r="P43" s="68">
        <v>0</v>
      </c>
      <c r="Q43" s="68">
        <f t="shared" si="5"/>
        <v>0</v>
      </c>
      <c r="R43" s="68">
        <v>0</v>
      </c>
      <c r="S43" s="68">
        <f t="shared" si="6"/>
        <v>0</v>
      </c>
      <c r="T43" s="68">
        <v>0</v>
      </c>
      <c r="U43" s="68">
        <v>0</v>
      </c>
      <c r="V43" s="68">
        <v>0</v>
      </c>
      <c r="W43" s="68">
        <f t="shared" si="7"/>
        <v>0</v>
      </c>
      <c r="X43" s="68">
        <v>0</v>
      </c>
      <c r="Y43" s="68">
        <f t="shared" si="8"/>
        <v>0</v>
      </c>
      <c r="Z43" s="68">
        <v>0</v>
      </c>
      <c r="AA43" s="68">
        <f t="shared" si="9"/>
        <v>0</v>
      </c>
      <c r="AB43" s="690">
        <f t="shared" si="10"/>
        <v>0</v>
      </c>
      <c r="AC43" s="69">
        <f t="shared" si="11"/>
        <v>0</v>
      </c>
      <c r="AD43" s="69">
        <f t="shared" si="12"/>
        <v>0</v>
      </c>
      <c r="AE43" s="694">
        <f t="shared" si="13"/>
        <v>0</v>
      </c>
      <c r="AF43" s="698">
        <f t="shared" si="16"/>
        <v>0</v>
      </c>
      <c r="AG43" s="698" t="b">
        <f t="shared" si="17"/>
        <v>1</v>
      </c>
      <c r="AH43" t="s">
        <v>2949</v>
      </c>
      <c r="AI43" s="70">
        <v>0</v>
      </c>
      <c r="AJ43" s="70">
        <v>0</v>
      </c>
      <c r="AK43" s="70">
        <f t="shared" si="14"/>
        <v>0</v>
      </c>
      <c r="AL43" s="70"/>
      <c r="AM43" s="35">
        <v>0</v>
      </c>
      <c r="AN43" s="35">
        <f t="shared" si="15"/>
        <v>0</v>
      </c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ht="12.75" customHeight="1">
      <c r="A44" s="35"/>
      <c r="B44" s="67">
        <v>1541</v>
      </c>
      <c r="C44" s="68" t="s">
        <v>2954</v>
      </c>
      <c r="D44" s="68">
        <v>0</v>
      </c>
      <c r="E44" s="68">
        <v>0</v>
      </c>
      <c r="F44" s="68">
        <v>0</v>
      </c>
      <c r="G44" s="68">
        <f t="shared" si="1"/>
        <v>0</v>
      </c>
      <c r="H44" s="68">
        <v>0</v>
      </c>
      <c r="I44" s="68">
        <f t="shared" si="2"/>
        <v>0</v>
      </c>
      <c r="J44" s="68">
        <v>0</v>
      </c>
      <c r="K44" s="68">
        <f t="shared" si="3"/>
        <v>0</v>
      </c>
      <c r="L44" s="68">
        <v>0</v>
      </c>
      <c r="M44" s="68">
        <v>0</v>
      </c>
      <c r="N44" s="68">
        <v>0</v>
      </c>
      <c r="O44" s="68">
        <f t="shared" si="4"/>
        <v>0</v>
      </c>
      <c r="P44" s="68">
        <v>0</v>
      </c>
      <c r="Q44" s="68">
        <f t="shared" si="5"/>
        <v>0</v>
      </c>
      <c r="R44" s="68">
        <v>0</v>
      </c>
      <c r="S44" s="68">
        <f t="shared" si="6"/>
        <v>0</v>
      </c>
      <c r="T44" s="68">
        <v>0</v>
      </c>
      <c r="U44" s="68">
        <v>0</v>
      </c>
      <c r="V44" s="68">
        <v>0</v>
      </c>
      <c r="W44" s="68">
        <f t="shared" si="7"/>
        <v>0</v>
      </c>
      <c r="X44" s="68">
        <v>0</v>
      </c>
      <c r="Y44" s="68">
        <f t="shared" si="8"/>
        <v>0</v>
      </c>
      <c r="Z44" s="68">
        <v>0</v>
      </c>
      <c r="AA44" s="68">
        <f t="shared" si="9"/>
        <v>0</v>
      </c>
      <c r="AB44" s="690">
        <f t="shared" si="10"/>
        <v>0</v>
      </c>
      <c r="AC44" s="69">
        <f t="shared" si="11"/>
        <v>0</v>
      </c>
      <c r="AD44" s="69">
        <f t="shared" si="12"/>
        <v>0</v>
      </c>
      <c r="AE44" s="694">
        <f t="shared" si="13"/>
        <v>0</v>
      </c>
      <c r="AF44" s="698">
        <f t="shared" si="16"/>
        <v>0</v>
      </c>
      <c r="AG44" s="698" t="b">
        <f t="shared" si="17"/>
        <v>1</v>
      </c>
      <c r="AH44" t="s">
        <v>2949</v>
      </c>
      <c r="AI44" s="70">
        <v>0</v>
      </c>
      <c r="AJ44" s="70">
        <v>0</v>
      </c>
      <c r="AK44" s="70">
        <f t="shared" si="14"/>
        <v>0</v>
      </c>
      <c r="AL44" s="70"/>
      <c r="AM44" s="35">
        <v>0</v>
      </c>
      <c r="AN44" s="35">
        <f t="shared" si="15"/>
        <v>0</v>
      </c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ht="17.25" customHeight="1">
      <c r="A45" s="35"/>
      <c r="B45" s="67">
        <v>1542</v>
      </c>
      <c r="C45" s="68" t="s">
        <v>2955</v>
      </c>
      <c r="D45" s="68">
        <v>0</v>
      </c>
      <c r="E45" s="68">
        <v>0</v>
      </c>
      <c r="F45" s="68">
        <v>0</v>
      </c>
      <c r="G45" s="68">
        <f t="shared" si="1"/>
        <v>0</v>
      </c>
      <c r="H45" s="68">
        <v>0</v>
      </c>
      <c r="I45" s="68">
        <f t="shared" si="2"/>
        <v>0</v>
      </c>
      <c r="J45" s="68">
        <v>0</v>
      </c>
      <c r="K45" s="68">
        <f t="shared" si="3"/>
        <v>0</v>
      </c>
      <c r="L45" s="68">
        <v>0</v>
      </c>
      <c r="M45" s="68">
        <v>0</v>
      </c>
      <c r="N45" s="68">
        <v>0</v>
      </c>
      <c r="O45" s="68">
        <f t="shared" si="4"/>
        <v>0</v>
      </c>
      <c r="P45" s="68">
        <v>0</v>
      </c>
      <c r="Q45" s="68">
        <f t="shared" si="5"/>
        <v>0</v>
      </c>
      <c r="R45" s="68">
        <v>0</v>
      </c>
      <c r="S45" s="68">
        <f t="shared" si="6"/>
        <v>0</v>
      </c>
      <c r="T45" s="68">
        <v>0</v>
      </c>
      <c r="U45" s="68">
        <v>0</v>
      </c>
      <c r="V45" s="68">
        <v>0</v>
      </c>
      <c r="W45" s="68">
        <f t="shared" si="7"/>
        <v>0</v>
      </c>
      <c r="X45" s="68">
        <v>0</v>
      </c>
      <c r="Y45" s="68">
        <f t="shared" si="8"/>
        <v>0</v>
      </c>
      <c r="Z45" s="68">
        <v>0</v>
      </c>
      <c r="AA45" s="68">
        <f t="shared" si="9"/>
        <v>0</v>
      </c>
      <c r="AB45" s="690">
        <f t="shared" si="10"/>
        <v>0</v>
      </c>
      <c r="AC45" s="69">
        <f t="shared" si="11"/>
        <v>0</v>
      </c>
      <c r="AD45" s="69">
        <f t="shared" si="12"/>
        <v>0</v>
      </c>
      <c r="AE45" s="694">
        <f t="shared" si="13"/>
        <v>0</v>
      </c>
      <c r="AF45" s="698">
        <f t="shared" si="16"/>
        <v>0</v>
      </c>
      <c r="AG45" s="698" t="b">
        <f t="shared" si="17"/>
        <v>1</v>
      </c>
      <c r="AH45" t="s">
        <v>2949</v>
      </c>
      <c r="AI45" s="70">
        <v>0</v>
      </c>
      <c r="AJ45" s="70">
        <v>0</v>
      </c>
      <c r="AK45" s="70">
        <f t="shared" si="14"/>
        <v>0</v>
      </c>
      <c r="AL45" s="70"/>
      <c r="AM45" s="35">
        <v>0</v>
      </c>
      <c r="AN45" s="35">
        <f t="shared" si="15"/>
        <v>0</v>
      </c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ht="16.5" customHeight="1">
      <c r="A46" s="35"/>
      <c r="B46" s="67">
        <v>1543</v>
      </c>
      <c r="C46" s="68" t="s">
        <v>2956</v>
      </c>
      <c r="D46" s="68">
        <v>0</v>
      </c>
      <c r="E46" s="68">
        <v>0</v>
      </c>
      <c r="F46" s="68">
        <v>0</v>
      </c>
      <c r="G46" s="68">
        <f t="shared" si="1"/>
        <v>0</v>
      </c>
      <c r="H46" s="68">
        <v>0</v>
      </c>
      <c r="I46" s="68">
        <f t="shared" si="2"/>
        <v>0</v>
      </c>
      <c r="J46" s="68">
        <v>0</v>
      </c>
      <c r="K46" s="68">
        <f t="shared" si="3"/>
        <v>0</v>
      </c>
      <c r="L46" s="68">
        <v>0</v>
      </c>
      <c r="M46" s="68">
        <v>0</v>
      </c>
      <c r="N46" s="68">
        <v>0</v>
      </c>
      <c r="O46" s="68">
        <f t="shared" si="4"/>
        <v>0</v>
      </c>
      <c r="P46" s="68">
        <v>0</v>
      </c>
      <c r="Q46" s="68">
        <f t="shared" si="5"/>
        <v>0</v>
      </c>
      <c r="R46" s="68">
        <v>0</v>
      </c>
      <c r="S46" s="68">
        <f t="shared" si="6"/>
        <v>0</v>
      </c>
      <c r="T46" s="68">
        <v>0</v>
      </c>
      <c r="U46" s="68">
        <v>0</v>
      </c>
      <c r="V46" s="68">
        <v>0</v>
      </c>
      <c r="W46" s="68">
        <f t="shared" si="7"/>
        <v>0</v>
      </c>
      <c r="X46" s="68">
        <v>0</v>
      </c>
      <c r="Y46" s="68">
        <f t="shared" si="8"/>
        <v>0</v>
      </c>
      <c r="Z46" s="68">
        <v>0</v>
      </c>
      <c r="AA46" s="68">
        <f t="shared" si="9"/>
        <v>0</v>
      </c>
      <c r="AB46" s="690">
        <f t="shared" si="10"/>
        <v>0</v>
      </c>
      <c r="AC46" s="69">
        <f t="shared" si="11"/>
        <v>0</v>
      </c>
      <c r="AD46" s="69">
        <f t="shared" si="12"/>
        <v>0</v>
      </c>
      <c r="AE46" s="694">
        <f t="shared" si="13"/>
        <v>0</v>
      </c>
      <c r="AF46" s="698">
        <f t="shared" si="16"/>
        <v>0</v>
      </c>
      <c r="AG46" s="698" t="b">
        <f t="shared" si="17"/>
        <v>1</v>
      </c>
      <c r="AH46" t="s">
        <v>2949</v>
      </c>
      <c r="AI46" s="70">
        <v>0</v>
      </c>
      <c r="AJ46" s="70">
        <v>0</v>
      </c>
      <c r="AK46" s="70">
        <f t="shared" si="14"/>
        <v>0</v>
      </c>
      <c r="AL46" s="70"/>
      <c r="AM46" s="35">
        <v>0</v>
      </c>
      <c r="AN46" s="35">
        <f t="shared" si="15"/>
        <v>0</v>
      </c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ht="15" customHeight="1">
      <c r="A47" s="35"/>
      <c r="B47" s="67">
        <v>1544</v>
      </c>
      <c r="C47" s="68" t="s">
        <v>2957</v>
      </c>
      <c r="D47" s="68">
        <v>0</v>
      </c>
      <c r="E47" s="68">
        <v>0</v>
      </c>
      <c r="F47" s="68">
        <v>0</v>
      </c>
      <c r="G47" s="68">
        <f t="shared" si="1"/>
        <v>0</v>
      </c>
      <c r="H47" s="68">
        <v>0</v>
      </c>
      <c r="I47" s="68">
        <f t="shared" si="2"/>
        <v>0</v>
      </c>
      <c r="J47" s="68">
        <v>0</v>
      </c>
      <c r="K47" s="68">
        <f t="shared" si="3"/>
        <v>0</v>
      </c>
      <c r="L47" s="68">
        <v>0</v>
      </c>
      <c r="M47" s="68">
        <v>0</v>
      </c>
      <c r="N47" s="68">
        <v>0</v>
      </c>
      <c r="O47" s="68">
        <f t="shared" si="4"/>
        <v>0</v>
      </c>
      <c r="P47" s="68">
        <v>0</v>
      </c>
      <c r="Q47" s="68">
        <f t="shared" si="5"/>
        <v>0</v>
      </c>
      <c r="R47" s="68">
        <v>0</v>
      </c>
      <c r="S47" s="68">
        <f t="shared" si="6"/>
        <v>0</v>
      </c>
      <c r="T47" s="68">
        <v>0</v>
      </c>
      <c r="U47" s="68">
        <v>0</v>
      </c>
      <c r="V47" s="68">
        <v>0</v>
      </c>
      <c r="W47" s="68">
        <f t="shared" si="7"/>
        <v>0</v>
      </c>
      <c r="X47" s="68">
        <v>0</v>
      </c>
      <c r="Y47" s="68">
        <f t="shared" si="8"/>
        <v>0</v>
      </c>
      <c r="Z47" s="68">
        <v>0</v>
      </c>
      <c r="AA47" s="68">
        <f t="shared" si="9"/>
        <v>0</v>
      </c>
      <c r="AB47" s="690">
        <f t="shared" si="10"/>
        <v>0</v>
      </c>
      <c r="AC47" s="69">
        <f t="shared" si="11"/>
        <v>0</v>
      </c>
      <c r="AD47" s="69">
        <f t="shared" si="12"/>
        <v>0</v>
      </c>
      <c r="AE47" s="694">
        <f t="shared" si="13"/>
        <v>0</v>
      </c>
      <c r="AF47" s="698">
        <f t="shared" si="16"/>
        <v>0</v>
      </c>
      <c r="AG47" s="698" t="b">
        <f t="shared" si="17"/>
        <v>1</v>
      </c>
      <c r="AH47" t="s">
        <v>2949</v>
      </c>
      <c r="AI47" s="70">
        <v>0</v>
      </c>
      <c r="AJ47" s="70">
        <v>0</v>
      </c>
      <c r="AK47" s="70">
        <f t="shared" si="14"/>
        <v>0</v>
      </c>
      <c r="AL47" s="70"/>
      <c r="AM47" s="35">
        <v>0</v>
      </c>
      <c r="AN47" s="35">
        <f t="shared" si="15"/>
        <v>0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ht="21" customHeight="1">
      <c r="A48" s="35"/>
      <c r="B48" s="67">
        <v>1545</v>
      </c>
      <c r="C48" s="68" t="s">
        <v>2958</v>
      </c>
      <c r="D48" s="68">
        <v>0</v>
      </c>
      <c r="E48" s="68">
        <v>0</v>
      </c>
      <c r="F48" s="68">
        <v>0</v>
      </c>
      <c r="G48" s="68">
        <f t="shared" si="1"/>
        <v>0</v>
      </c>
      <c r="H48" s="68">
        <v>0</v>
      </c>
      <c r="I48" s="68">
        <f t="shared" si="2"/>
        <v>0</v>
      </c>
      <c r="J48" s="68">
        <v>0</v>
      </c>
      <c r="K48" s="68">
        <f t="shared" si="3"/>
        <v>0</v>
      </c>
      <c r="L48" s="68">
        <v>0</v>
      </c>
      <c r="M48" s="68">
        <v>0</v>
      </c>
      <c r="N48" s="68">
        <v>0</v>
      </c>
      <c r="O48" s="68">
        <f t="shared" si="4"/>
        <v>0</v>
      </c>
      <c r="P48" s="68">
        <v>0</v>
      </c>
      <c r="Q48" s="68">
        <f t="shared" si="5"/>
        <v>0</v>
      </c>
      <c r="R48" s="68">
        <v>0</v>
      </c>
      <c r="S48" s="68">
        <f t="shared" si="6"/>
        <v>0</v>
      </c>
      <c r="T48" s="68">
        <v>0</v>
      </c>
      <c r="U48" s="68">
        <v>0</v>
      </c>
      <c r="V48" s="68">
        <v>0</v>
      </c>
      <c r="W48" s="68">
        <f t="shared" si="7"/>
        <v>0</v>
      </c>
      <c r="X48" s="68">
        <v>0</v>
      </c>
      <c r="Y48" s="68">
        <f t="shared" si="8"/>
        <v>0</v>
      </c>
      <c r="Z48" s="68">
        <v>0</v>
      </c>
      <c r="AA48" s="68">
        <f t="shared" si="9"/>
        <v>0</v>
      </c>
      <c r="AB48" s="690">
        <f t="shared" si="10"/>
        <v>0</v>
      </c>
      <c r="AC48" s="69">
        <f t="shared" si="11"/>
        <v>0</v>
      </c>
      <c r="AD48" s="69">
        <f t="shared" si="12"/>
        <v>0</v>
      </c>
      <c r="AE48" s="694">
        <f t="shared" si="13"/>
        <v>0</v>
      </c>
      <c r="AF48" s="698">
        <f t="shared" si="16"/>
        <v>0</v>
      </c>
      <c r="AG48" s="698" t="b">
        <f t="shared" si="17"/>
        <v>1</v>
      </c>
      <c r="AH48" t="s">
        <v>2949</v>
      </c>
      <c r="AI48" s="70">
        <v>0</v>
      </c>
      <c r="AJ48" s="70">
        <v>0</v>
      </c>
      <c r="AK48" s="70">
        <f t="shared" si="14"/>
        <v>0</v>
      </c>
      <c r="AL48" s="70"/>
      <c r="AM48" s="35">
        <v>0</v>
      </c>
      <c r="AN48" s="35">
        <f t="shared" si="15"/>
        <v>0</v>
      </c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ht="12.75" customHeight="1">
      <c r="A49" s="35"/>
      <c r="B49" s="67">
        <v>1546</v>
      </c>
      <c r="C49" s="68" t="s">
        <v>2959</v>
      </c>
      <c r="D49" s="68">
        <v>0</v>
      </c>
      <c r="E49" s="68">
        <v>0</v>
      </c>
      <c r="F49" s="68">
        <v>0</v>
      </c>
      <c r="G49" s="68">
        <f t="shared" si="1"/>
        <v>0</v>
      </c>
      <c r="H49" s="68">
        <v>0</v>
      </c>
      <c r="I49" s="68">
        <f t="shared" si="2"/>
        <v>0</v>
      </c>
      <c r="J49" s="68">
        <v>0</v>
      </c>
      <c r="K49" s="68">
        <f t="shared" si="3"/>
        <v>0</v>
      </c>
      <c r="L49" s="68">
        <v>0</v>
      </c>
      <c r="M49" s="68">
        <v>0</v>
      </c>
      <c r="N49" s="68">
        <v>0</v>
      </c>
      <c r="O49" s="68">
        <f t="shared" si="4"/>
        <v>0</v>
      </c>
      <c r="P49" s="68">
        <v>0</v>
      </c>
      <c r="Q49" s="68">
        <f t="shared" si="5"/>
        <v>0</v>
      </c>
      <c r="R49" s="68">
        <v>0</v>
      </c>
      <c r="S49" s="68">
        <f t="shared" si="6"/>
        <v>0</v>
      </c>
      <c r="T49" s="68">
        <v>0</v>
      </c>
      <c r="U49" s="68">
        <v>0</v>
      </c>
      <c r="V49" s="68">
        <v>0</v>
      </c>
      <c r="W49" s="68">
        <f t="shared" si="7"/>
        <v>0</v>
      </c>
      <c r="X49" s="68">
        <v>0</v>
      </c>
      <c r="Y49" s="68">
        <f t="shared" si="8"/>
        <v>0</v>
      </c>
      <c r="Z49" s="68">
        <v>0</v>
      </c>
      <c r="AA49" s="68">
        <f t="shared" si="9"/>
        <v>0</v>
      </c>
      <c r="AB49" s="690">
        <f t="shared" si="10"/>
        <v>0</v>
      </c>
      <c r="AC49" s="69">
        <f t="shared" si="11"/>
        <v>0</v>
      </c>
      <c r="AD49" s="69">
        <f t="shared" si="12"/>
        <v>0</v>
      </c>
      <c r="AE49" s="694">
        <f t="shared" si="13"/>
        <v>0</v>
      </c>
      <c r="AF49" s="698">
        <f t="shared" si="16"/>
        <v>0</v>
      </c>
      <c r="AG49" s="698" t="b">
        <f t="shared" si="17"/>
        <v>1</v>
      </c>
      <c r="AH49" t="s">
        <v>2949</v>
      </c>
      <c r="AI49" s="70">
        <v>0</v>
      </c>
      <c r="AJ49" s="70">
        <v>0</v>
      </c>
      <c r="AK49" s="70">
        <f t="shared" si="14"/>
        <v>0</v>
      </c>
      <c r="AL49" s="70"/>
      <c r="AM49" s="35">
        <v>0</v>
      </c>
      <c r="AN49" s="35">
        <f t="shared" si="15"/>
        <v>0</v>
      </c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ht="15" customHeight="1">
      <c r="A50" s="35"/>
      <c r="B50" s="67">
        <v>1547</v>
      </c>
      <c r="C50" s="68" t="s">
        <v>2960</v>
      </c>
      <c r="D50" s="68">
        <v>0</v>
      </c>
      <c r="E50" s="68">
        <v>0</v>
      </c>
      <c r="F50" s="68">
        <v>0</v>
      </c>
      <c r="G50" s="68">
        <f t="shared" si="1"/>
        <v>0</v>
      </c>
      <c r="H50" s="68">
        <v>0</v>
      </c>
      <c r="I50" s="68">
        <f t="shared" si="2"/>
        <v>0</v>
      </c>
      <c r="J50" s="68">
        <v>0</v>
      </c>
      <c r="K50" s="68">
        <f t="shared" si="3"/>
        <v>0</v>
      </c>
      <c r="L50" s="68">
        <v>0</v>
      </c>
      <c r="M50" s="68">
        <v>0</v>
      </c>
      <c r="N50" s="68">
        <v>0</v>
      </c>
      <c r="O50" s="68">
        <f t="shared" si="4"/>
        <v>0</v>
      </c>
      <c r="P50" s="68">
        <v>0</v>
      </c>
      <c r="Q50" s="68">
        <f t="shared" si="5"/>
        <v>0</v>
      </c>
      <c r="R50" s="68">
        <v>0</v>
      </c>
      <c r="S50" s="68">
        <f t="shared" si="6"/>
        <v>0</v>
      </c>
      <c r="T50" s="68">
        <v>0</v>
      </c>
      <c r="U50" s="68">
        <v>0</v>
      </c>
      <c r="V50" s="68">
        <v>0</v>
      </c>
      <c r="W50" s="68">
        <f t="shared" si="7"/>
        <v>0</v>
      </c>
      <c r="X50" s="68">
        <v>0</v>
      </c>
      <c r="Y50" s="68">
        <f t="shared" si="8"/>
        <v>0</v>
      </c>
      <c r="Z50" s="68">
        <v>0</v>
      </c>
      <c r="AA50" s="68">
        <f t="shared" si="9"/>
        <v>0</v>
      </c>
      <c r="AB50" s="690">
        <f t="shared" si="10"/>
        <v>0</v>
      </c>
      <c r="AC50" s="69">
        <f t="shared" si="11"/>
        <v>0</v>
      </c>
      <c r="AD50" s="69">
        <f t="shared" si="12"/>
        <v>0</v>
      </c>
      <c r="AE50" s="694">
        <f t="shared" si="13"/>
        <v>0</v>
      </c>
      <c r="AF50" s="698">
        <f t="shared" si="16"/>
        <v>0</v>
      </c>
      <c r="AG50" s="698" t="b">
        <f t="shared" si="17"/>
        <v>1</v>
      </c>
      <c r="AH50" t="s">
        <v>2949</v>
      </c>
      <c r="AI50" s="70">
        <v>0</v>
      </c>
      <c r="AJ50" s="70">
        <v>0</v>
      </c>
      <c r="AK50" s="70">
        <f t="shared" si="14"/>
        <v>0</v>
      </c>
      <c r="AL50" s="70"/>
      <c r="AM50" s="35">
        <v>0</v>
      </c>
      <c r="AN50" s="35">
        <f t="shared" si="15"/>
        <v>0</v>
      </c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ht="14.25" customHeight="1">
      <c r="A51" s="35"/>
      <c r="B51" s="67">
        <v>1548</v>
      </c>
      <c r="C51" s="68" t="s">
        <v>2961</v>
      </c>
      <c r="D51" s="68">
        <v>0</v>
      </c>
      <c r="E51" s="68">
        <v>0</v>
      </c>
      <c r="F51" s="68">
        <v>0</v>
      </c>
      <c r="G51" s="68">
        <f t="shared" si="1"/>
        <v>0</v>
      </c>
      <c r="H51" s="68">
        <v>0</v>
      </c>
      <c r="I51" s="68">
        <f t="shared" si="2"/>
        <v>0</v>
      </c>
      <c r="J51" s="68">
        <v>0</v>
      </c>
      <c r="K51" s="68">
        <f t="shared" si="3"/>
        <v>0</v>
      </c>
      <c r="L51" s="68">
        <v>0</v>
      </c>
      <c r="M51" s="68">
        <v>0</v>
      </c>
      <c r="N51" s="68">
        <v>0</v>
      </c>
      <c r="O51" s="68">
        <f t="shared" si="4"/>
        <v>0</v>
      </c>
      <c r="P51" s="68">
        <v>0</v>
      </c>
      <c r="Q51" s="68">
        <f t="shared" si="5"/>
        <v>0</v>
      </c>
      <c r="R51" s="68">
        <v>0</v>
      </c>
      <c r="S51" s="68">
        <f t="shared" si="6"/>
        <v>0</v>
      </c>
      <c r="T51" s="68">
        <v>0</v>
      </c>
      <c r="U51" s="68">
        <v>0</v>
      </c>
      <c r="V51" s="68">
        <v>0</v>
      </c>
      <c r="W51" s="68">
        <f t="shared" si="7"/>
        <v>0</v>
      </c>
      <c r="X51" s="68">
        <v>0</v>
      </c>
      <c r="Y51" s="68">
        <f t="shared" si="8"/>
        <v>0</v>
      </c>
      <c r="Z51" s="68">
        <v>0</v>
      </c>
      <c r="AA51" s="68">
        <f t="shared" si="9"/>
        <v>0</v>
      </c>
      <c r="AB51" s="690">
        <f t="shared" si="10"/>
        <v>0</v>
      </c>
      <c r="AC51" s="69">
        <f t="shared" si="11"/>
        <v>0</v>
      </c>
      <c r="AD51" s="69">
        <f t="shared" si="12"/>
        <v>0</v>
      </c>
      <c r="AE51" s="694">
        <f t="shared" si="13"/>
        <v>0</v>
      </c>
      <c r="AF51" s="698">
        <f t="shared" si="16"/>
        <v>0</v>
      </c>
      <c r="AG51" s="698" t="b">
        <f t="shared" si="17"/>
        <v>1</v>
      </c>
      <c r="AH51" t="s">
        <v>2949</v>
      </c>
      <c r="AI51" s="70">
        <v>0</v>
      </c>
      <c r="AJ51" s="70">
        <v>0</v>
      </c>
      <c r="AK51" s="70">
        <f t="shared" si="14"/>
        <v>0</v>
      </c>
      <c r="AL51" s="70"/>
      <c r="AM51" s="35">
        <v>0</v>
      </c>
      <c r="AN51" s="35">
        <f t="shared" si="15"/>
        <v>0</v>
      </c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ht="14.25" customHeight="1">
      <c r="A52" s="35"/>
      <c r="B52" s="67">
        <v>1551</v>
      </c>
      <c r="C52" s="68" t="s">
        <v>2962</v>
      </c>
      <c r="D52" s="68">
        <v>0</v>
      </c>
      <c r="E52" s="68">
        <v>0</v>
      </c>
      <c r="F52" s="68">
        <v>0</v>
      </c>
      <c r="G52" s="68">
        <f t="shared" si="1"/>
        <v>0</v>
      </c>
      <c r="H52" s="68">
        <v>0</v>
      </c>
      <c r="I52" s="68">
        <f t="shared" si="2"/>
        <v>0</v>
      </c>
      <c r="J52" s="68">
        <v>0</v>
      </c>
      <c r="K52" s="68">
        <f t="shared" si="3"/>
        <v>0</v>
      </c>
      <c r="L52" s="68">
        <v>0</v>
      </c>
      <c r="M52" s="68">
        <v>0</v>
      </c>
      <c r="N52" s="68">
        <v>0</v>
      </c>
      <c r="O52" s="68">
        <f t="shared" si="4"/>
        <v>0</v>
      </c>
      <c r="P52" s="68">
        <v>0</v>
      </c>
      <c r="Q52" s="68">
        <f t="shared" si="5"/>
        <v>0</v>
      </c>
      <c r="R52" s="68">
        <v>0</v>
      </c>
      <c r="S52" s="68">
        <f t="shared" si="6"/>
        <v>0</v>
      </c>
      <c r="T52" s="68">
        <v>0</v>
      </c>
      <c r="U52" s="68">
        <v>0</v>
      </c>
      <c r="V52" s="68">
        <v>0</v>
      </c>
      <c r="W52" s="68">
        <f t="shared" si="7"/>
        <v>0</v>
      </c>
      <c r="X52" s="68">
        <v>0</v>
      </c>
      <c r="Y52" s="68">
        <f t="shared" si="8"/>
        <v>0</v>
      </c>
      <c r="Z52" s="68">
        <v>0</v>
      </c>
      <c r="AA52" s="68">
        <f t="shared" si="9"/>
        <v>0</v>
      </c>
      <c r="AB52" s="690">
        <f t="shared" si="10"/>
        <v>0</v>
      </c>
      <c r="AC52" s="69">
        <f t="shared" si="11"/>
        <v>0</v>
      </c>
      <c r="AD52" s="69">
        <f t="shared" si="12"/>
        <v>0</v>
      </c>
      <c r="AE52" s="694">
        <f t="shared" si="13"/>
        <v>0</v>
      </c>
      <c r="AF52" s="70">
        <v>21283.320000000007</v>
      </c>
      <c r="AG52" s="698" t="b">
        <f t="shared" si="17"/>
        <v>0</v>
      </c>
      <c r="AH52" t="s">
        <v>2949</v>
      </c>
      <c r="AI52" s="70">
        <v>0</v>
      </c>
      <c r="AJ52" s="70">
        <v>0</v>
      </c>
      <c r="AK52" s="70">
        <f t="shared" si="14"/>
        <v>0</v>
      </c>
      <c r="AL52" s="70"/>
      <c r="AM52" s="35">
        <v>0</v>
      </c>
      <c r="AN52" s="35">
        <f t="shared" si="15"/>
        <v>0</v>
      </c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ht="14.25" customHeight="1">
      <c r="A53" s="35"/>
      <c r="B53" s="67">
        <v>1591</v>
      </c>
      <c r="C53" s="68" t="s">
        <v>2963</v>
      </c>
      <c r="D53" s="68">
        <v>0</v>
      </c>
      <c r="E53" s="68">
        <v>0</v>
      </c>
      <c r="F53" s="68">
        <v>0</v>
      </c>
      <c r="G53" s="68">
        <f t="shared" si="1"/>
        <v>0</v>
      </c>
      <c r="H53" s="68">
        <v>0</v>
      </c>
      <c r="I53" s="68">
        <f t="shared" si="2"/>
        <v>0</v>
      </c>
      <c r="J53" s="68">
        <v>0</v>
      </c>
      <c r="K53" s="68">
        <f t="shared" si="3"/>
        <v>0</v>
      </c>
      <c r="L53" s="68">
        <v>0</v>
      </c>
      <c r="M53" s="68">
        <v>0</v>
      </c>
      <c r="N53" s="68">
        <v>0</v>
      </c>
      <c r="O53" s="68">
        <f t="shared" si="4"/>
        <v>0</v>
      </c>
      <c r="P53" s="68">
        <v>0</v>
      </c>
      <c r="Q53" s="68">
        <f t="shared" si="5"/>
        <v>0</v>
      </c>
      <c r="R53" s="68">
        <v>0</v>
      </c>
      <c r="S53" s="68">
        <f t="shared" si="6"/>
        <v>0</v>
      </c>
      <c r="T53" s="68">
        <v>0</v>
      </c>
      <c r="U53" s="68">
        <v>0</v>
      </c>
      <c r="V53" s="68">
        <v>0</v>
      </c>
      <c r="W53" s="68">
        <f t="shared" si="7"/>
        <v>0</v>
      </c>
      <c r="X53" s="68">
        <v>0</v>
      </c>
      <c r="Y53" s="68">
        <f t="shared" si="8"/>
        <v>0</v>
      </c>
      <c r="Z53" s="68">
        <v>0</v>
      </c>
      <c r="AA53" s="68">
        <f t="shared" si="9"/>
        <v>0</v>
      </c>
      <c r="AB53" s="690">
        <f t="shared" si="10"/>
        <v>0</v>
      </c>
      <c r="AC53" s="69">
        <f t="shared" si="11"/>
        <v>0</v>
      </c>
      <c r="AD53" s="69">
        <f t="shared" si="12"/>
        <v>0</v>
      </c>
      <c r="AE53" s="694">
        <f t="shared" si="13"/>
        <v>0</v>
      </c>
      <c r="AF53" s="698">
        <f t="shared" ref="AF53:AF307" si="18">AB53-AE53</f>
        <v>0</v>
      </c>
      <c r="AG53" s="698" t="b">
        <f t="shared" si="17"/>
        <v>1</v>
      </c>
      <c r="AH53" t="s">
        <v>2949</v>
      </c>
      <c r="AI53" s="70">
        <v>0</v>
      </c>
      <c r="AJ53" s="70">
        <v>0</v>
      </c>
      <c r="AK53" s="70">
        <f t="shared" si="14"/>
        <v>0</v>
      </c>
      <c r="AL53" s="70"/>
      <c r="AM53" s="35">
        <v>0</v>
      </c>
      <c r="AN53" s="35">
        <f t="shared" si="15"/>
        <v>0</v>
      </c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ht="14.25" customHeight="1">
      <c r="A54" s="35"/>
      <c r="B54" s="67">
        <v>1592</v>
      </c>
      <c r="C54" s="68" t="s">
        <v>2964</v>
      </c>
      <c r="D54" s="68">
        <v>0</v>
      </c>
      <c r="E54" s="68">
        <v>0</v>
      </c>
      <c r="F54" s="68">
        <v>0</v>
      </c>
      <c r="G54" s="68">
        <f t="shared" si="1"/>
        <v>0</v>
      </c>
      <c r="H54" s="68">
        <v>0</v>
      </c>
      <c r="I54" s="68">
        <f t="shared" si="2"/>
        <v>0</v>
      </c>
      <c r="J54" s="68">
        <v>0</v>
      </c>
      <c r="K54" s="68">
        <f t="shared" si="3"/>
        <v>0</v>
      </c>
      <c r="L54" s="68">
        <v>0</v>
      </c>
      <c r="M54" s="68">
        <v>0</v>
      </c>
      <c r="N54" s="68">
        <v>0</v>
      </c>
      <c r="O54" s="68">
        <f t="shared" si="4"/>
        <v>0</v>
      </c>
      <c r="P54" s="68">
        <v>0</v>
      </c>
      <c r="Q54" s="68">
        <f t="shared" si="5"/>
        <v>0</v>
      </c>
      <c r="R54" s="68">
        <v>0</v>
      </c>
      <c r="S54" s="68">
        <f t="shared" si="6"/>
        <v>0</v>
      </c>
      <c r="T54" s="68">
        <v>0</v>
      </c>
      <c r="U54" s="68">
        <v>0</v>
      </c>
      <c r="V54" s="68">
        <v>0</v>
      </c>
      <c r="W54" s="68">
        <f t="shared" si="7"/>
        <v>0</v>
      </c>
      <c r="X54" s="68">
        <v>0</v>
      </c>
      <c r="Y54" s="68">
        <f t="shared" si="8"/>
        <v>0</v>
      </c>
      <c r="Z54" s="68">
        <v>0</v>
      </c>
      <c r="AA54" s="68">
        <f t="shared" si="9"/>
        <v>0</v>
      </c>
      <c r="AB54" s="690">
        <f t="shared" si="10"/>
        <v>0</v>
      </c>
      <c r="AC54" s="69">
        <f t="shared" si="11"/>
        <v>0</v>
      </c>
      <c r="AD54" s="69">
        <f t="shared" si="12"/>
        <v>0</v>
      </c>
      <c r="AE54" s="694">
        <f t="shared" si="13"/>
        <v>0</v>
      </c>
      <c r="AF54" s="698">
        <f t="shared" si="18"/>
        <v>0</v>
      </c>
      <c r="AG54" s="698" t="b">
        <f t="shared" si="17"/>
        <v>1</v>
      </c>
      <c r="AH54" t="s">
        <v>2949</v>
      </c>
      <c r="AI54" s="70">
        <v>0</v>
      </c>
      <c r="AJ54" s="70">
        <v>0</v>
      </c>
      <c r="AK54" s="70">
        <f t="shared" si="14"/>
        <v>0</v>
      </c>
      <c r="AL54" s="70"/>
      <c r="AM54" s="35">
        <v>0</v>
      </c>
      <c r="AN54" s="35">
        <f t="shared" si="15"/>
        <v>0</v>
      </c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ht="14.25" customHeight="1">
      <c r="A55" s="35"/>
      <c r="B55" s="67">
        <v>1593</v>
      </c>
      <c r="C55" s="68" t="s">
        <v>2965</v>
      </c>
      <c r="D55" s="68">
        <v>0</v>
      </c>
      <c r="E55" s="68">
        <v>0</v>
      </c>
      <c r="F55" s="68">
        <v>0</v>
      </c>
      <c r="G55" s="68">
        <f t="shared" si="1"/>
        <v>0</v>
      </c>
      <c r="H55" s="68">
        <v>0</v>
      </c>
      <c r="I55" s="68">
        <f t="shared" si="2"/>
        <v>0</v>
      </c>
      <c r="J55" s="68">
        <v>0</v>
      </c>
      <c r="K55" s="68">
        <f t="shared" si="3"/>
        <v>0</v>
      </c>
      <c r="L55" s="68">
        <v>0</v>
      </c>
      <c r="M55" s="68">
        <v>0</v>
      </c>
      <c r="N55" s="68">
        <v>0</v>
      </c>
      <c r="O55" s="68">
        <f t="shared" si="4"/>
        <v>0</v>
      </c>
      <c r="P55" s="68">
        <v>0</v>
      </c>
      <c r="Q55" s="68">
        <f t="shared" si="5"/>
        <v>0</v>
      </c>
      <c r="R55" s="68">
        <v>0</v>
      </c>
      <c r="S55" s="68">
        <f t="shared" si="6"/>
        <v>0</v>
      </c>
      <c r="T55" s="68">
        <v>0</v>
      </c>
      <c r="U55" s="68">
        <v>0</v>
      </c>
      <c r="V55" s="68">
        <v>0</v>
      </c>
      <c r="W55" s="68">
        <f t="shared" si="7"/>
        <v>0</v>
      </c>
      <c r="X55" s="68">
        <v>0</v>
      </c>
      <c r="Y55" s="68">
        <f t="shared" si="8"/>
        <v>0</v>
      </c>
      <c r="Z55" s="68">
        <v>0</v>
      </c>
      <c r="AA55" s="68">
        <f t="shared" si="9"/>
        <v>0</v>
      </c>
      <c r="AB55" s="690">
        <f t="shared" si="10"/>
        <v>0</v>
      </c>
      <c r="AC55" s="69">
        <f t="shared" si="11"/>
        <v>0</v>
      </c>
      <c r="AD55" s="69">
        <f t="shared" si="12"/>
        <v>0</v>
      </c>
      <c r="AE55" s="694">
        <f t="shared" si="13"/>
        <v>0</v>
      </c>
      <c r="AF55" s="698">
        <f t="shared" si="18"/>
        <v>0</v>
      </c>
      <c r="AG55" s="698" t="b">
        <f t="shared" si="17"/>
        <v>1</v>
      </c>
      <c r="AH55" t="s">
        <v>2949</v>
      </c>
      <c r="AI55" s="70">
        <v>0</v>
      </c>
      <c r="AJ55" s="70">
        <v>0</v>
      </c>
      <c r="AK55" s="70">
        <f t="shared" si="14"/>
        <v>0</v>
      </c>
      <c r="AL55" s="70"/>
      <c r="AM55" s="35">
        <v>0</v>
      </c>
      <c r="AN55" s="35">
        <f t="shared" si="15"/>
        <v>0</v>
      </c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14.25" customHeight="1">
      <c r="A56" s="35"/>
      <c r="B56" s="67">
        <v>1611</v>
      </c>
      <c r="C56" s="68" t="s">
        <v>2966</v>
      </c>
      <c r="D56" s="68">
        <v>0</v>
      </c>
      <c r="E56" s="68">
        <v>0</v>
      </c>
      <c r="F56" s="68">
        <v>0</v>
      </c>
      <c r="G56" s="68">
        <f t="shared" si="1"/>
        <v>0</v>
      </c>
      <c r="H56" s="68">
        <v>0</v>
      </c>
      <c r="I56" s="68">
        <f t="shared" si="2"/>
        <v>0</v>
      </c>
      <c r="J56" s="68">
        <v>0</v>
      </c>
      <c r="K56" s="68">
        <f t="shared" si="3"/>
        <v>0</v>
      </c>
      <c r="L56" s="68">
        <v>0</v>
      </c>
      <c r="M56" s="68">
        <v>0</v>
      </c>
      <c r="N56" s="68">
        <v>0</v>
      </c>
      <c r="O56" s="68">
        <f t="shared" si="4"/>
        <v>0</v>
      </c>
      <c r="P56" s="68">
        <v>0</v>
      </c>
      <c r="Q56" s="68">
        <f t="shared" si="5"/>
        <v>0</v>
      </c>
      <c r="R56" s="68">
        <v>0</v>
      </c>
      <c r="S56" s="68">
        <f t="shared" si="6"/>
        <v>0</v>
      </c>
      <c r="T56" s="68">
        <v>0</v>
      </c>
      <c r="U56" s="68">
        <v>0</v>
      </c>
      <c r="V56" s="68">
        <v>0</v>
      </c>
      <c r="W56" s="68">
        <f t="shared" si="7"/>
        <v>0</v>
      </c>
      <c r="X56" s="68">
        <v>0</v>
      </c>
      <c r="Y56" s="68">
        <f t="shared" si="8"/>
        <v>0</v>
      </c>
      <c r="Z56" s="68">
        <v>0</v>
      </c>
      <c r="AA56" s="68">
        <f t="shared" si="9"/>
        <v>0</v>
      </c>
      <c r="AB56" s="690">
        <f t="shared" si="10"/>
        <v>0</v>
      </c>
      <c r="AC56" s="69">
        <f t="shared" si="11"/>
        <v>0</v>
      </c>
      <c r="AD56" s="69">
        <f t="shared" si="12"/>
        <v>0</v>
      </c>
      <c r="AE56" s="694">
        <f t="shared" si="13"/>
        <v>0</v>
      </c>
      <c r="AF56" s="698">
        <f t="shared" si="18"/>
        <v>0</v>
      </c>
      <c r="AG56" s="698" t="b">
        <f t="shared" si="17"/>
        <v>1</v>
      </c>
      <c r="AH56" t="s">
        <v>2967</v>
      </c>
      <c r="AI56" s="70">
        <v>0</v>
      </c>
      <c r="AJ56" s="70">
        <v>0</v>
      </c>
      <c r="AK56" s="70">
        <f t="shared" si="14"/>
        <v>0</v>
      </c>
      <c r="AL56" s="70"/>
      <c r="AM56" s="35">
        <v>0</v>
      </c>
      <c r="AN56" s="35">
        <f t="shared" si="15"/>
        <v>0</v>
      </c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ht="14.25" customHeight="1">
      <c r="A57" s="35"/>
      <c r="B57" s="67">
        <v>1612</v>
      </c>
      <c r="C57" s="68" t="s">
        <v>2968</v>
      </c>
      <c r="D57" s="68">
        <v>0</v>
      </c>
      <c r="E57" s="68">
        <v>0</v>
      </c>
      <c r="F57" s="68">
        <v>0</v>
      </c>
      <c r="G57" s="68">
        <f t="shared" si="1"/>
        <v>0</v>
      </c>
      <c r="H57" s="68">
        <v>0</v>
      </c>
      <c r="I57" s="68">
        <f t="shared" si="2"/>
        <v>0</v>
      </c>
      <c r="J57" s="68">
        <v>0</v>
      </c>
      <c r="K57" s="68">
        <f t="shared" si="3"/>
        <v>0</v>
      </c>
      <c r="L57" s="68">
        <v>0</v>
      </c>
      <c r="M57" s="68">
        <v>0</v>
      </c>
      <c r="N57" s="68">
        <v>0</v>
      </c>
      <c r="O57" s="68">
        <f t="shared" si="4"/>
        <v>0</v>
      </c>
      <c r="P57" s="68">
        <v>0</v>
      </c>
      <c r="Q57" s="68">
        <f t="shared" si="5"/>
        <v>0</v>
      </c>
      <c r="R57" s="68">
        <v>0</v>
      </c>
      <c r="S57" s="68">
        <f t="shared" si="6"/>
        <v>0</v>
      </c>
      <c r="T57" s="68">
        <v>0</v>
      </c>
      <c r="U57" s="68">
        <v>0</v>
      </c>
      <c r="V57" s="68">
        <v>0</v>
      </c>
      <c r="W57" s="68">
        <f t="shared" si="7"/>
        <v>0</v>
      </c>
      <c r="X57" s="68">
        <v>0</v>
      </c>
      <c r="Y57" s="68">
        <f t="shared" si="8"/>
        <v>0</v>
      </c>
      <c r="Z57" s="68">
        <v>0</v>
      </c>
      <c r="AA57" s="68">
        <f t="shared" si="9"/>
        <v>0</v>
      </c>
      <c r="AB57" s="690">
        <f t="shared" si="10"/>
        <v>0</v>
      </c>
      <c r="AC57" s="69">
        <f t="shared" si="11"/>
        <v>0</v>
      </c>
      <c r="AD57" s="69">
        <f t="shared" si="12"/>
        <v>0</v>
      </c>
      <c r="AE57" s="694">
        <f t="shared" si="13"/>
        <v>0</v>
      </c>
      <c r="AF57" s="698">
        <f t="shared" si="18"/>
        <v>0</v>
      </c>
      <c r="AG57" s="698" t="b">
        <f t="shared" si="17"/>
        <v>1</v>
      </c>
      <c r="AH57" t="s">
        <v>2967</v>
      </c>
      <c r="AI57" s="70">
        <v>0</v>
      </c>
      <c r="AJ57" s="70">
        <v>0</v>
      </c>
      <c r="AK57" s="70">
        <f t="shared" si="14"/>
        <v>0</v>
      </c>
      <c r="AL57" s="70"/>
      <c r="AM57" s="35">
        <v>0</v>
      </c>
      <c r="AN57" s="35">
        <f t="shared" si="15"/>
        <v>0</v>
      </c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ht="14.25" customHeight="1">
      <c r="A58" s="35"/>
      <c r="B58" s="67">
        <v>1711</v>
      </c>
      <c r="C58" s="68" t="s">
        <v>2969</v>
      </c>
      <c r="D58" s="68">
        <v>0</v>
      </c>
      <c r="E58" s="68">
        <v>0</v>
      </c>
      <c r="F58" s="68">
        <v>0</v>
      </c>
      <c r="G58" s="68">
        <f t="shared" si="1"/>
        <v>0</v>
      </c>
      <c r="H58" s="68">
        <v>0</v>
      </c>
      <c r="I58" s="68">
        <f t="shared" si="2"/>
        <v>0</v>
      </c>
      <c r="J58" s="68">
        <v>0</v>
      </c>
      <c r="K58" s="68">
        <f t="shared" si="3"/>
        <v>0</v>
      </c>
      <c r="L58" s="68">
        <v>0</v>
      </c>
      <c r="M58" s="68">
        <v>0</v>
      </c>
      <c r="N58" s="68">
        <v>0</v>
      </c>
      <c r="O58" s="68">
        <f t="shared" si="4"/>
        <v>0</v>
      </c>
      <c r="P58" s="68">
        <v>0</v>
      </c>
      <c r="Q58" s="68">
        <f t="shared" si="5"/>
        <v>0</v>
      </c>
      <c r="R58" s="68">
        <v>0</v>
      </c>
      <c r="S58" s="68">
        <f t="shared" si="6"/>
        <v>0</v>
      </c>
      <c r="T58" s="68">
        <v>0</v>
      </c>
      <c r="U58" s="68">
        <v>0</v>
      </c>
      <c r="V58" s="68">
        <v>0</v>
      </c>
      <c r="W58" s="68">
        <f t="shared" si="7"/>
        <v>0</v>
      </c>
      <c r="X58" s="68">
        <v>0</v>
      </c>
      <c r="Y58" s="68">
        <f t="shared" si="8"/>
        <v>0</v>
      </c>
      <c r="Z58" s="68">
        <v>0</v>
      </c>
      <c r="AA58" s="68">
        <f t="shared" si="9"/>
        <v>0</v>
      </c>
      <c r="AB58" s="690">
        <f t="shared" si="10"/>
        <v>0</v>
      </c>
      <c r="AC58" s="69">
        <f t="shared" si="11"/>
        <v>0</v>
      </c>
      <c r="AD58" s="69">
        <f t="shared" si="12"/>
        <v>0</v>
      </c>
      <c r="AE58" s="694">
        <f t="shared" si="13"/>
        <v>0</v>
      </c>
      <c r="AF58" s="698">
        <f t="shared" si="18"/>
        <v>0</v>
      </c>
      <c r="AG58" s="698" t="b">
        <f t="shared" si="17"/>
        <v>1</v>
      </c>
      <c r="AH58" t="s">
        <v>2970</v>
      </c>
      <c r="AI58" s="70">
        <v>0</v>
      </c>
      <c r="AJ58" s="70">
        <v>0</v>
      </c>
      <c r="AK58" s="70">
        <f t="shared" si="14"/>
        <v>0</v>
      </c>
      <c r="AL58" s="70"/>
      <c r="AM58" s="35">
        <v>0</v>
      </c>
      <c r="AN58" s="35">
        <f t="shared" si="15"/>
        <v>0</v>
      </c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ht="14.25" customHeight="1">
      <c r="A59" s="35"/>
      <c r="B59" s="67">
        <v>1712</v>
      </c>
      <c r="C59" s="68" t="s">
        <v>646</v>
      </c>
      <c r="D59" s="68">
        <v>0</v>
      </c>
      <c r="E59" s="68">
        <v>0</v>
      </c>
      <c r="F59" s="68">
        <v>0</v>
      </c>
      <c r="G59" s="68">
        <f t="shared" si="1"/>
        <v>0</v>
      </c>
      <c r="H59" s="68">
        <v>0</v>
      </c>
      <c r="I59" s="68">
        <f t="shared" si="2"/>
        <v>0</v>
      </c>
      <c r="J59" s="68">
        <v>0</v>
      </c>
      <c r="K59" s="68">
        <f t="shared" si="3"/>
        <v>0</v>
      </c>
      <c r="L59" s="68">
        <v>0</v>
      </c>
      <c r="M59" s="68">
        <v>0</v>
      </c>
      <c r="N59" s="68">
        <v>0</v>
      </c>
      <c r="O59" s="68">
        <f t="shared" si="4"/>
        <v>0</v>
      </c>
      <c r="P59" s="68">
        <v>0</v>
      </c>
      <c r="Q59" s="68">
        <f t="shared" si="5"/>
        <v>0</v>
      </c>
      <c r="R59" s="68">
        <v>0</v>
      </c>
      <c r="S59" s="68">
        <f t="shared" si="6"/>
        <v>0</v>
      </c>
      <c r="T59" s="68">
        <v>0</v>
      </c>
      <c r="U59" s="68">
        <v>0</v>
      </c>
      <c r="V59" s="68">
        <v>0</v>
      </c>
      <c r="W59" s="68">
        <f t="shared" si="7"/>
        <v>0</v>
      </c>
      <c r="X59" s="68">
        <v>0</v>
      </c>
      <c r="Y59" s="68">
        <f t="shared" si="8"/>
        <v>0</v>
      </c>
      <c r="Z59" s="68">
        <v>0</v>
      </c>
      <c r="AA59" s="68">
        <f t="shared" si="9"/>
        <v>0</v>
      </c>
      <c r="AB59" s="690">
        <f t="shared" si="10"/>
        <v>0</v>
      </c>
      <c r="AC59" s="69">
        <f t="shared" si="11"/>
        <v>0</v>
      </c>
      <c r="AD59" s="69">
        <f t="shared" si="12"/>
        <v>0</v>
      </c>
      <c r="AE59" s="694">
        <f t="shared" si="13"/>
        <v>0</v>
      </c>
      <c r="AF59" s="698">
        <f t="shared" si="18"/>
        <v>0</v>
      </c>
      <c r="AG59" s="698" t="b">
        <f t="shared" si="17"/>
        <v>1</v>
      </c>
      <c r="AH59" t="s">
        <v>2970</v>
      </c>
      <c r="AI59" s="70">
        <v>0</v>
      </c>
      <c r="AJ59" s="70">
        <v>0</v>
      </c>
      <c r="AK59" s="70">
        <f t="shared" si="14"/>
        <v>0</v>
      </c>
      <c r="AL59" s="70">
        <v>0</v>
      </c>
      <c r="AM59" s="35">
        <v>0</v>
      </c>
      <c r="AN59" s="35">
        <f t="shared" si="15"/>
        <v>0</v>
      </c>
      <c r="AO59" s="35" t="s">
        <v>2884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14.25" customHeight="1">
      <c r="A60" s="35"/>
      <c r="B60" s="67">
        <v>1713</v>
      </c>
      <c r="C60" s="68" t="s">
        <v>2971</v>
      </c>
      <c r="D60" s="68">
        <v>0</v>
      </c>
      <c r="E60" s="68">
        <v>0</v>
      </c>
      <c r="F60" s="68">
        <v>0</v>
      </c>
      <c r="G60" s="68">
        <f t="shared" si="1"/>
        <v>0</v>
      </c>
      <c r="H60" s="68">
        <v>0</v>
      </c>
      <c r="I60" s="68">
        <f t="shared" si="2"/>
        <v>0</v>
      </c>
      <c r="J60" s="68">
        <v>0</v>
      </c>
      <c r="K60" s="68">
        <f t="shared" si="3"/>
        <v>0</v>
      </c>
      <c r="L60" s="68">
        <v>0</v>
      </c>
      <c r="M60" s="68">
        <v>0</v>
      </c>
      <c r="N60" s="68">
        <v>0</v>
      </c>
      <c r="O60" s="68">
        <f t="shared" si="4"/>
        <v>0</v>
      </c>
      <c r="P60" s="68">
        <v>0</v>
      </c>
      <c r="Q60" s="68">
        <f t="shared" si="5"/>
        <v>0</v>
      </c>
      <c r="R60" s="68">
        <v>0</v>
      </c>
      <c r="S60" s="68">
        <f t="shared" si="6"/>
        <v>0</v>
      </c>
      <c r="T60" s="68">
        <v>0</v>
      </c>
      <c r="U60" s="68">
        <v>0</v>
      </c>
      <c r="V60" s="68">
        <v>0</v>
      </c>
      <c r="W60" s="68">
        <f t="shared" si="7"/>
        <v>0</v>
      </c>
      <c r="X60" s="68">
        <v>0</v>
      </c>
      <c r="Y60" s="68">
        <f t="shared" si="8"/>
        <v>0</v>
      </c>
      <c r="Z60" s="68">
        <v>0</v>
      </c>
      <c r="AA60" s="68">
        <f t="shared" si="9"/>
        <v>0</v>
      </c>
      <c r="AB60" s="690">
        <f t="shared" si="10"/>
        <v>0</v>
      </c>
      <c r="AC60" s="69">
        <f t="shared" si="11"/>
        <v>0</v>
      </c>
      <c r="AD60" s="69">
        <f t="shared" si="12"/>
        <v>0</v>
      </c>
      <c r="AE60" s="694">
        <f t="shared" si="13"/>
        <v>0</v>
      </c>
      <c r="AF60" s="698">
        <f t="shared" si="18"/>
        <v>0</v>
      </c>
      <c r="AG60" s="698" t="b">
        <f t="shared" si="17"/>
        <v>1</v>
      </c>
      <c r="AH60" t="s">
        <v>2970</v>
      </c>
      <c r="AI60" s="70">
        <v>0</v>
      </c>
      <c r="AJ60" s="70">
        <v>0</v>
      </c>
      <c r="AK60" s="70">
        <f t="shared" si="14"/>
        <v>0</v>
      </c>
      <c r="AL60" s="70"/>
      <c r="AM60" s="35">
        <v>0</v>
      </c>
      <c r="AN60" s="35">
        <f t="shared" si="15"/>
        <v>0</v>
      </c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14.25" customHeight="1">
      <c r="A61" s="35"/>
      <c r="B61" s="67">
        <v>1715</v>
      </c>
      <c r="C61" s="68" t="s">
        <v>2972</v>
      </c>
      <c r="D61" s="68">
        <v>0</v>
      </c>
      <c r="E61" s="68">
        <v>0</v>
      </c>
      <c r="F61" s="68">
        <v>0</v>
      </c>
      <c r="G61" s="68">
        <f t="shared" si="1"/>
        <v>0</v>
      </c>
      <c r="H61" s="68">
        <v>0</v>
      </c>
      <c r="I61" s="68">
        <f t="shared" si="2"/>
        <v>0</v>
      </c>
      <c r="J61" s="68">
        <v>0</v>
      </c>
      <c r="K61" s="68">
        <f t="shared" si="3"/>
        <v>0</v>
      </c>
      <c r="L61" s="68">
        <v>0</v>
      </c>
      <c r="M61" s="68">
        <v>0</v>
      </c>
      <c r="N61" s="68">
        <v>0</v>
      </c>
      <c r="O61" s="68">
        <f t="shared" si="4"/>
        <v>0</v>
      </c>
      <c r="P61" s="68">
        <v>0</v>
      </c>
      <c r="Q61" s="68">
        <f t="shared" si="5"/>
        <v>0</v>
      </c>
      <c r="R61" s="68">
        <v>0</v>
      </c>
      <c r="S61" s="68">
        <f t="shared" si="6"/>
        <v>0</v>
      </c>
      <c r="T61" s="68">
        <v>0</v>
      </c>
      <c r="U61" s="68">
        <v>0</v>
      </c>
      <c r="V61" s="68">
        <v>0</v>
      </c>
      <c r="W61" s="68">
        <f t="shared" si="7"/>
        <v>0</v>
      </c>
      <c r="X61" s="68">
        <v>0</v>
      </c>
      <c r="Y61" s="68">
        <f t="shared" si="8"/>
        <v>0</v>
      </c>
      <c r="Z61" s="68">
        <v>0</v>
      </c>
      <c r="AA61" s="68">
        <f t="shared" si="9"/>
        <v>0</v>
      </c>
      <c r="AB61" s="690">
        <f t="shared" si="10"/>
        <v>0</v>
      </c>
      <c r="AC61" s="69">
        <f t="shared" si="11"/>
        <v>0</v>
      </c>
      <c r="AD61" s="69">
        <f t="shared" si="12"/>
        <v>0</v>
      </c>
      <c r="AE61" s="694">
        <f t="shared" si="13"/>
        <v>0</v>
      </c>
      <c r="AF61" s="698">
        <f t="shared" si="18"/>
        <v>0</v>
      </c>
      <c r="AG61" s="698" t="b">
        <f t="shared" si="17"/>
        <v>1</v>
      </c>
      <c r="AH61" t="s">
        <v>2970</v>
      </c>
      <c r="AI61" s="70">
        <v>0</v>
      </c>
      <c r="AJ61" s="70">
        <v>0</v>
      </c>
      <c r="AK61" s="70">
        <f t="shared" si="14"/>
        <v>0</v>
      </c>
      <c r="AL61" s="70"/>
      <c r="AM61" s="35">
        <v>0</v>
      </c>
      <c r="AN61" s="35">
        <f t="shared" si="15"/>
        <v>0</v>
      </c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ht="14.25" customHeight="1">
      <c r="A62" s="35"/>
      <c r="B62" s="67">
        <v>1716</v>
      </c>
      <c r="C62" s="68" t="s">
        <v>2973</v>
      </c>
      <c r="D62" s="68">
        <v>0</v>
      </c>
      <c r="E62" s="68">
        <v>0</v>
      </c>
      <c r="F62" s="68">
        <v>0</v>
      </c>
      <c r="G62" s="68">
        <f t="shared" si="1"/>
        <v>0</v>
      </c>
      <c r="H62" s="68">
        <v>0</v>
      </c>
      <c r="I62" s="68">
        <f t="shared" si="2"/>
        <v>0</v>
      </c>
      <c r="J62" s="68">
        <v>0</v>
      </c>
      <c r="K62" s="68">
        <f t="shared" si="3"/>
        <v>0</v>
      </c>
      <c r="L62" s="68">
        <v>0</v>
      </c>
      <c r="M62" s="68">
        <v>0</v>
      </c>
      <c r="N62" s="68">
        <v>0</v>
      </c>
      <c r="O62" s="68">
        <f t="shared" si="4"/>
        <v>0</v>
      </c>
      <c r="P62" s="68">
        <v>0</v>
      </c>
      <c r="Q62" s="68">
        <f t="shared" si="5"/>
        <v>0</v>
      </c>
      <c r="R62" s="68">
        <v>0</v>
      </c>
      <c r="S62" s="68">
        <f t="shared" si="6"/>
        <v>0</v>
      </c>
      <c r="T62" s="68">
        <v>0</v>
      </c>
      <c r="U62" s="68">
        <v>0</v>
      </c>
      <c r="V62" s="68">
        <v>0</v>
      </c>
      <c r="W62" s="68">
        <f t="shared" si="7"/>
        <v>0</v>
      </c>
      <c r="X62" s="68">
        <v>0</v>
      </c>
      <c r="Y62" s="68">
        <f t="shared" si="8"/>
        <v>0</v>
      </c>
      <c r="Z62" s="68">
        <v>0</v>
      </c>
      <c r="AA62" s="68">
        <f t="shared" si="9"/>
        <v>0</v>
      </c>
      <c r="AB62" s="690">
        <f t="shared" si="10"/>
        <v>0</v>
      </c>
      <c r="AC62" s="69">
        <f t="shared" si="11"/>
        <v>0</v>
      </c>
      <c r="AD62" s="69">
        <f t="shared" si="12"/>
        <v>0</v>
      </c>
      <c r="AE62" s="694">
        <f t="shared" si="13"/>
        <v>0</v>
      </c>
      <c r="AF62" s="698">
        <f t="shared" si="18"/>
        <v>0</v>
      </c>
      <c r="AG62" s="698" t="b">
        <f t="shared" si="17"/>
        <v>1</v>
      </c>
      <c r="AH62" t="s">
        <v>2970</v>
      </c>
      <c r="AI62" s="70">
        <v>0</v>
      </c>
      <c r="AJ62" s="70">
        <v>0</v>
      </c>
      <c r="AK62" s="70">
        <f t="shared" si="14"/>
        <v>0</v>
      </c>
      <c r="AL62" s="70"/>
      <c r="AM62" s="35">
        <v>0</v>
      </c>
      <c r="AN62" s="35">
        <f t="shared" si="15"/>
        <v>0</v>
      </c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ht="14.25" customHeight="1">
      <c r="A63" s="35"/>
      <c r="B63" s="67">
        <v>1717</v>
      </c>
      <c r="C63" s="68" t="s">
        <v>2974</v>
      </c>
      <c r="D63" s="68">
        <v>0</v>
      </c>
      <c r="E63" s="68">
        <v>0</v>
      </c>
      <c r="F63" s="68">
        <v>0</v>
      </c>
      <c r="G63" s="68">
        <f t="shared" si="1"/>
        <v>0</v>
      </c>
      <c r="H63" s="68">
        <v>0</v>
      </c>
      <c r="I63" s="68">
        <f t="shared" si="2"/>
        <v>0</v>
      </c>
      <c r="J63" s="68">
        <v>0</v>
      </c>
      <c r="K63" s="68">
        <f t="shared" si="3"/>
        <v>0</v>
      </c>
      <c r="L63" s="68">
        <v>0</v>
      </c>
      <c r="M63" s="68">
        <v>0</v>
      </c>
      <c r="N63" s="68">
        <v>0</v>
      </c>
      <c r="O63" s="68">
        <f t="shared" si="4"/>
        <v>0</v>
      </c>
      <c r="P63" s="68">
        <v>0</v>
      </c>
      <c r="Q63" s="68">
        <f t="shared" si="5"/>
        <v>0</v>
      </c>
      <c r="R63" s="68">
        <v>0</v>
      </c>
      <c r="S63" s="68">
        <f t="shared" si="6"/>
        <v>0</v>
      </c>
      <c r="T63" s="68">
        <v>0</v>
      </c>
      <c r="U63" s="68">
        <v>0</v>
      </c>
      <c r="V63" s="68">
        <v>0</v>
      </c>
      <c r="W63" s="68">
        <f t="shared" si="7"/>
        <v>0</v>
      </c>
      <c r="X63" s="68">
        <v>0</v>
      </c>
      <c r="Y63" s="68">
        <f t="shared" si="8"/>
        <v>0</v>
      </c>
      <c r="Z63" s="68">
        <v>0</v>
      </c>
      <c r="AA63" s="68">
        <f t="shared" si="9"/>
        <v>0</v>
      </c>
      <c r="AB63" s="690">
        <f t="shared" si="10"/>
        <v>0</v>
      </c>
      <c r="AC63" s="69">
        <f t="shared" si="11"/>
        <v>0</v>
      </c>
      <c r="AD63" s="69">
        <f t="shared" si="12"/>
        <v>0</v>
      </c>
      <c r="AE63" s="694">
        <f t="shared" si="13"/>
        <v>0</v>
      </c>
      <c r="AF63" s="698">
        <f t="shared" si="18"/>
        <v>0</v>
      </c>
      <c r="AG63" s="698" t="b">
        <f t="shared" si="17"/>
        <v>1</v>
      </c>
      <c r="AH63" t="s">
        <v>2970</v>
      </c>
      <c r="AI63" s="70">
        <v>0</v>
      </c>
      <c r="AJ63" s="70">
        <v>0</v>
      </c>
      <c r="AK63" s="70">
        <f t="shared" si="14"/>
        <v>0</v>
      </c>
      <c r="AL63" s="70"/>
      <c r="AM63" s="35">
        <v>0</v>
      </c>
      <c r="AN63" s="35">
        <f t="shared" si="15"/>
        <v>0</v>
      </c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ht="14.25" customHeight="1">
      <c r="A64" s="35"/>
      <c r="B64" s="67">
        <v>1718</v>
      </c>
      <c r="C64" s="68" t="s">
        <v>2975</v>
      </c>
      <c r="D64" s="68">
        <v>0</v>
      </c>
      <c r="E64" s="68">
        <v>0</v>
      </c>
      <c r="F64" s="68">
        <v>0</v>
      </c>
      <c r="G64" s="68">
        <f t="shared" si="1"/>
        <v>0</v>
      </c>
      <c r="H64" s="68">
        <v>0</v>
      </c>
      <c r="I64" s="68">
        <f t="shared" si="2"/>
        <v>0</v>
      </c>
      <c r="J64" s="68">
        <v>0</v>
      </c>
      <c r="K64" s="68">
        <f t="shared" si="3"/>
        <v>0</v>
      </c>
      <c r="L64" s="68">
        <v>0</v>
      </c>
      <c r="M64" s="68">
        <v>0</v>
      </c>
      <c r="N64" s="68">
        <v>0</v>
      </c>
      <c r="O64" s="68">
        <f t="shared" si="4"/>
        <v>0</v>
      </c>
      <c r="P64" s="68">
        <v>0</v>
      </c>
      <c r="Q64" s="68">
        <f t="shared" si="5"/>
        <v>0</v>
      </c>
      <c r="R64" s="68">
        <v>0</v>
      </c>
      <c r="S64" s="68">
        <f t="shared" si="6"/>
        <v>0</v>
      </c>
      <c r="T64" s="68">
        <v>0</v>
      </c>
      <c r="U64" s="68">
        <v>0</v>
      </c>
      <c r="V64" s="68">
        <v>0</v>
      </c>
      <c r="W64" s="68">
        <f t="shared" si="7"/>
        <v>0</v>
      </c>
      <c r="X64" s="68">
        <v>0</v>
      </c>
      <c r="Y64" s="68">
        <f t="shared" si="8"/>
        <v>0</v>
      </c>
      <c r="Z64" s="68">
        <v>0</v>
      </c>
      <c r="AA64" s="68">
        <f t="shared" si="9"/>
        <v>0</v>
      </c>
      <c r="AB64" s="690">
        <f t="shared" si="10"/>
        <v>0</v>
      </c>
      <c r="AC64" s="69">
        <f t="shared" si="11"/>
        <v>0</v>
      </c>
      <c r="AD64" s="69">
        <f t="shared" si="12"/>
        <v>0</v>
      </c>
      <c r="AE64" s="694">
        <f t="shared" si="13"/>
        <v>0</v>
      </c>
      <c r="AF64" s="698">
        <f t="shared" si="18"/>
        <v>0</v>
      </c>
      <c r="AG64" s="698" t="b">
        <f t="shared" si="17"/>
        <v>1</v>
      </c>
      <c r="AH64" t="s">
        <v>2970</v>
      </c>
      <c r="AI64" s="70">
        <v>0</v>
      </c>
      <c r="AJ64" s="70">
        <v>0</v>
      </c>
      <c r="AK64" s="70">
        <f t="shared" si="14"/>
        <v>0</v>
      </c>
      <c r="AL64" s="70"/>
      <c r="AM64" s="35">
        <v>0</v>
      </c>
      <c r="AN64" s="35">
        <f t="shared" si="15"/>
        <v>0</v>
      </c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ht="14.25" customHeight="1">
      <c r="A65" s="35"/>
      <c r="B65" s="67">
        <v>1719</v>
      </c>
      <c r="C65" s="68" t="s">
        <v>2976</v>
      </c>
      <c r="D65" s="68">
        <v>0</v>
      </c>
      <c r="E65" s="68">
        <v>0</v>
      </c>
      <c r="F65" s="68">
        <v>0</v>
      </c>
      <c r="G65" s="68">
        <f t="shared" si="1"/>
        <v>0</v>
      </c>
      <c r="H65" s="68">
        <v>0</v>
      </c>
      <c r="I65" s="68">
        <f t="shared" si="2"/>
        <v>0</v>
      </c>
      <c r="J65" s="68">
        <v>0</v>
      </c>
      <c r="K65" s="68">
        <f t="shared" si="3"/>
        <v>0</v>
      </c>
      <c r="L65" s="68">
        <v>0</v>
      </c>
      <c r="M65" s="68">
        <v>0</v>
      </c>
      <c r="N65" s="68">
        <v>0</v>
      </c>
      <c r="O65" s="68">
        <f t="shared" si="4"/>
        <v>0</v>
      </c>
      <c r="P65" s="68">
        <v>0</v>
      </c>
      <c r="Q65" s="68">
        <f t="shared" si="5"/>
        <v>0</v>
      </c>
      <c r="R65" s="68">
        <v>0</v>
      </c>
      <c r="S65" s="68">
        <f t="shared" si="6"/>
        <v>0</v>
      </c>
      <c r="T65" s="68">
        <v>0</v>
      </c>
      <c r="U65" s="68">
        <v>0</v>
      </c>
      <c r="V65" s="68">
        <v>0</v>
      </c>
      <c r="W65" s="68">
        <f t="shared" si="7"/>
        <v>0</v>
      </c>
      <c r="X65" s="68">
        <v>0</v>
      </c>
      <c r="Y65" s="68">
        <f t="shared" si="8"/>
        <v>0</v>
      </c>
      <c r="Z65" s="68">
        <v>0</v>
      </c>
      <c r="AA65" s="68">
        <f t="shared" si="9"/>
        <v>0</v>
      </c>
      <c r="AB65" s="690">
        <f t="shared" si="10"/>
        <v>0</v>
      </c>
      <c r="AC65" s="69">
        <f t="shared" si="11"/>
        <v>0</v>
      </c>
      <c r="AD65" s="69">
        <f t="shared" si="12"/>
        <v>0</v>
      </c>
      <c r="AE65" s="694">
        <f t="shared" si="13"/>
        <v>0</v>
      </c>
      <c r="AF65" s="698">
        <f t="shared" si="18"/>
        <v>0</v>
      </c>
      <c r="AG65" s="698" t="b">
        <f t="shared" si="17"/>
        <v>1</v>
      </c>
      <c r="AH65" t="s">
        <v>2970</v>
      </c>
      <c r="AI65" s="70">
        <v>0</v>
      </c>
      <c r="AJ65" s="70">
        <v>0</v>
      </c>
      <c r="AK65" s="70">
        <f t="shared" si="14"/>
        <v>0</v>
      </c>
      <c r="AL65" s="70"/>
      <c r="AM65" s="35">
        <v>0</v>
      </c>
      <c r="AN65" s="35">
        <f t="shared" si="15"/>
        <v>0</v>
      </c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ht="14.25" customHeight="1">
      <c r="A66" s="35"/>
      <c r="B66" s="67">
        <v>2111</v>
      </c>
      <c r="C66" s="68" t="s">
        <v>2977</v>
      </c>
      <c r="D66" s="68">
        <v>0</v>
      </c>
      <c r="E66" s="68">
        <v>0</v>
      </c>
      <c r="F66" s="68">
        <v>0</v>
      </c>
      <c r="G66" s="68">
        <f t="shared" si="1"/>
        <v>0</v>
      </c>
      <c r="H66" s="68">
        <v>0</v>
      </c>
      <c r="I66" s="68">
        <f t="shared" si="2"/>
        <v>0</v>
      </c>
      <c r="J66" s="68">
        <v>0</v>
      </c>
      <c r="K66" s="68">
        <f t="shared" si="3"/>
        <v>0</v>
      </c>
      <c r="L66" s="68">
        <v>0</v>
      </c>
      <c r="M66" s="68">
        <v>0</v>
      </c>
      <c r="N66" s="68">
        <v>0</v>
      </c>
      <c r="O66" s="68">
        <f t="shared" si="4"/>
        <v>0</v>
      </c>
      <c r="P66" s="68">
        <v>0</v>
      </c>
      <c r="Q66" s="68">
        <f t="shared" si="5"/>
        <v>0</v>
      </c>
      <c r="R66" s="68">
        <v>0</v>
      </c>
      <c r="S66" s="68">
        <f t="shared" si="6"/>
        <v>0</v>
      </c>
      <c r="T66" s="68">
        <v>0</v>
      </c>
      <c r="U66" s="68">
        <v>0</v>
      </c>
      <c r="V66" s="68">
        <v>0</v>
      </c>
      <c r="W66" s="68">
        <f t="shared" si="7"/>
        <v>0</v>
      </c>
      <c r="X66" s="68">
        <v>0</v>
      </c>
      <c r="Y66" s="68">
        <f t="shared" si="8"/>
        <v>0</v>
      </c>
      <c r="Z66" s="68">
        <v>0</v>
      </c>
      <c r="AA66" s="68">
        <f t="shared" si="9"/>
        <v>0</v>
      </c>
      <c r="AB66" s="690">
        <f t="shared" si="10"/>
        <v>0</v>
      </c>
      <c r="AC66" s="69">
        <f t="shared" si="11"/>
        <v>0</v>
      </c>
      <c r="AD66" s="69">
        <f t="shared" si="12"/>
        <v>0</v>
      </c>
      <c r="AE66" s="694">
        <f t="shared" si="13"/>
        <v>0</v>
      </c>
      <c r="AF66" s="698">
        <f t="shared" si="18"/>
        <v>0</v>
      </c>
      <c r="AG66" s="698" t="b">
        <f t="shared" si="17"/>
        <v>1</v>
      </c>
      <c r="AH66" t="s">
        <v>2978</v>
      </c>
      <c r="AI66" s="70">
        <v>0</v>
      </c>
      <c r="AJ66" s="70">
        <v>0</v>
      </c>
      <c r="AK66" s="70">
        <f t="shared" si="14"/>
        <v>0</v>
      </c>
      <c r="AL66" s="70"/>
      <c r="AM66" s="35">
        <v>0</v>
      </c>
      <c r="AN66" s="35">
        <f t="shared" si="15"/>
        <v>0</v>
      </c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ht="14.25" customHeight="1">
      <c r="A67" s="35"/>
      <c r="B67" s="67">
        <v>2121</v>
      </c>
      <c r="C67" s="68" t="s">
        <v>2979</v>
      </c>
      <c r="D67" s="68">
        <v>0</v>
      </c>
      <c r="E67" s="68">
        <v>0</v>
      </c>
      <c r="F67" s="68">
        <v>0</v>
      </c>
      <c r="G67" s="68">
        <f t="shared" si="1"/>
        <v>0</v>
      </c>
      <c r="H67" s="68">
        <v>0</v>
      </c>
      <c r="I67" s="68">
        <f t="shared" si="2"/>
        <v>0</v>
      </c>
      <c r="J67" s="68">
        <v>0</v>
      </c>
      <c r="K67" s="68">
        <f t="shared" si="3"/>
        <v>0</v>
      </c>
      <c r="L67" s="68">
        <v>0</v>
      </c>
      <c r="M67" s="68">
        <v>0</v>
      </c>
      <c r="N67" s="68">
        <v>0</v>
      </c>
      <c r="O67" s="68">
        <f t="shared" si="4"/>
        <v>0</v>
      </c>
      <c r="P67" s="68">
        <v>0</v>
      </c>
      <c r="Q67" s="68">
        <f t="shared" si="5"/>
        <v>0</v>
      </c>
      <c r="R67" s="68">
        <v>0</v>
      </c>
      <c r="S67" s="68">
        <f t="shared" si="6"/>
        <v>0</v>
      </c>
      <c r="T67" s="68">
        <v>0</v>
      </c>
      <c r="U67" s="68">
        <v>0</v>
      </c>
      <c r="V67" s="68">
        <v>0</v>
      </c>
      <c r="W67" s="68">
        <f t="shared" si="7"/>
        <v>0</v>
      </c>
      <c r="X67" s="68">
        <v>0</v>
      </c>
      <c r="Y67" s="68">
        <f t="shared" si="8"/>
        <v>0</v>
      </c>
      <c r="Z67" s="68">
        <v>0</v>
      </c>
      <c r="AA67" s="68">
        <f t="shared" si="9"/>
        <v>0</v>
      </c>
      <c r="AB67" s="690">
        <f t="shared" si="10"/>
        <v>0</v>
      </c>
      <c r="AC67" s="69">
        <f t="shared" si="11"/>
        <v>0</v>
      </c>
      <c r="AD67" s="69">
        <f t="shared" si="12"/>
        <v>0</v>
      </c>
      <c r="AE67" s="694">
        <f t="shared" si="13"/>
        <v>0</v>
      </c>
      <c r="AF67" s="698">
        <f t="shared" si="18"/>
        <v>0</v>
      </c>
      <c r="AG67" s="698" t="b">
        <f t="shared" si="17"/>
        <v>1</v>
      </c>
      <c r="AH67" t="s">
        <v>2978</v>
      </c>
      <c r="AI67" s="70">
        <v>0</v>
      </c>
      <c r="AJ67" s="70">
        <v>0</v>
      </c>
      <c r="AK67" s="70">
        <f t="shared" si="14"/>
        <v>0</v>
      </c>
      <c r="AL67" s="70"/>
      <c r="AM67" s="35">
        <v>0</v>
      </c>
      <c r="AN67" s="35">
        <f t="shared" si="15"/>
        <v>0</v>
      </c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ht="14.25" customHeight="1">
      <c r="A68" s="35"/>
      <c r="B68" s="67">
        <v>2131</v>
      </c>
      <c r="C68" s="68" t="s">
        <v>2980</v>
      </c>
      <c r="D68" s="68">
        <v>0</v>
      </c>
      <c r="E68" s="68">
        <v>0</v>
      </c>
      <c r="F68" s="68">
        <v>0</v>
      </c>
      <c r="G68" s="68">
        <f t="shared" si="1"/>
        <v>0</v>
      </c>
      <c r="H68" s="68">
        <v>0</v>
      </c>
      <c r="I68" s="68">
        <f t="shared" si="2"/>
        <v>0</v>
      </c>
      <c r="J68" s="68">
        <v>0</v>
      </c>
      <c r="K68" s="68">
        <f t="shared" si="3"/>
        <v>0</v>
      </c>
      <c r="L68" s="68">
        <v>0</v>
      </c>
      <c r="M68" s="68">
        <v>0</v>
      </c>
      <c r="N68" s="68">
        <v>0</v>
      </c>
      <c r="O68" s="68">
        <f t="shared" si="4"/>
        <v>0</v>
      </c>
      <c r="P68" s="68">
        <v>0</v>
      </c>
      <c r="Q68" s="68">
        <f t="shared" si="5"/>
        <v>0</v>
      </c>
      <c r="R68" s="68">
        <v>0</v>
      </c>
      <c r="S68" s="68">
        <f t="shared" si="6"/>
        <v>0</v>
      </c>
      <c r="T68" s="68">
        <v>0</v>
      </c>
      <c r="U68" s="68">
        <v>0</v>
      </c>
      <c r="V68" s="68">
        <v>0</v>
      </c>
      <c r="W68" s="68">
        <f t="shared" si="7"/>
        <v>0</v>
      </c>
      <c r="X68" s="68">
        <v>0</v>
      </c>
      <c r="Y68" s="68">
        <f t="shared" si="8"/>
        <v>0</v>
      </c>
      <c r="Z68" s="68">
        <v>0</v>
      </c>
      <c r="AA68" s="68">
        <f t="shared" si="9"/>
        <v>0</v>
      </c>
      <c r="AB68" s="690">
        <f t="shared" si="10"/>
        <v>0</v>
      </c>
      <c r="AC68" s="69">
        <f t="shared" si="11"/>
        <v>0</v>
      </c>
      <c r="AD68" s="69">
        <f t="shared" si="12"/>
        <v>0</v>
      </c>
      <c r="AE68" s="694">
        <f t="shared" si="13"/>
        <v>0</v>
      </c>
      <c r="AF68" s="698">
        <f t="shared" si="18"/>
        <v>0</v>
      </c>
      <c r="AG68" s="698" t="b">
        <f t="shared" si="17"/>
        <v>1</v>
      </c>
      <c r="AH68" t="s">
        <v>2978</v>
      </c>
      <c r="AI68" s="70">
        <v>0</v>
      </c>
      <c r="AJ68" s="70">
        <v>0</v>
      </c>
      <c r="AK68" s="70">
        <f t="shared" si="14"/>
        <v>0</v>
      </c>
      <c r="AL68" s="70"/>
      <c r="AM68" s="35">
        <v>0</v>
      </c>
      <c r="AN68" s="35">
        <f t="shared" si="15"/>
        <v>0</v>
      </c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ht="14.25" customHeight="1">
      <c r="A69" s="35"/>
      <c r="B69" s="67">
        <v>2141</v>
      </c>
      <c r="C69" s="68" t="s">
        <v>2981</v>
      </c>
      <c r="D69" s="68">
        <v>0</v>
      </c>
      <c r="E69" s="68">
        <v>0</v>
      </c>
      <c r="F69" s="68">
        <v>0</v>
      </c>
      <c r="G69" s="68">
        <f t="shared" si="1"/>
        <v>0</v>
      </c>
      <c r="H69" s="68">
        <v>0</v>
      </c>
      <c r="I69" s="68">
        <f t="shared" si="2"/>
        <v>0</v>
      </c>
      <c r="J69" s="68">
        <v>0</v>
      </c>
      <c r="K69" s="68">
        <f t="shared" si="3"/>
        <v>0</v>
      </c>
      <c r="L69" s="68">
        <v>0</v>
      </c>
      <c r="M69" s="68">
        <v>0</v>
      </c>
      <c r="N69" s="68">
        <v>0</v>
      </c>
      <c r="O69" s="68">
        <f t="shared" si="4"/>
        <v>0</v>
      </c>
      <c r="P69" s="68">
        <v>0</v>
      </c>
      <c r="Q69" s="68">
        <f t="shared" si="5"/>
        <v>0</v>
      </c>
      <c r="R69" s="68">
        <v>0</v>
      </c>
      <c r="S69" s="68">
        <f t="shared" si="6"/>
        <v>0</v>
      </c>
      <c r="T69" s="68">
        <v>0</v>
      </c>
      <c r="U69" s="68">
        <v>0</v>
      </c>
      <c r="V69" s="68">
        <v>0</v>
      </c>
      <c r="W69" s="68">
        <f t="shared" si="7"/>
        <v>0</v>
      </c>
      <c r="X69" s="68">
        <v>0</v>
      </c>
      <c r="Y69" s="68">
        <f t="shared" si="8"/>
        <v>0</v>
      </c>
      <c r="Z69" s="68">
        <v>0</v>
      </c>
      <c r="AA69" s="68">
        <f t="shared" si="9"/>
        <v>0</v>
      </c>
      <c r="AB69" s="690">
        <f t="shared" si="10"/>
        <v>0</v>
      </c>
      <c r="AC69" s="69">
        <f t="shared" si="11"/>
        <v>0</v>
      </c>
      <c r="AD69" s="69">
        <f t="shared" si="12"/>
        <v>0</v>
      </c>
      <c r="AE69" s="694">
        <f t="shared" si="13"/>
        <v>0</v>
      </c>
      <c r="AF69" s="698">
        <f t="shared" si="18"/>
        <v>0</v>
      </c>
      <c r="AG69" s="698" t="b">
        <f t="shared" si="17"/>
        <v>1</v>
      </c>
      <c r="AH69" t="s">
        <v>2978</v>
      </c>
      <c r="AI69" s="70">
        <v>0</v>
      </c>
      <c r="AJ69" s="70">
        <v>0</v>
      </c>
      <c r="AK69" s="70">
        <f t="shared" si="14"/>
        <v>0</v>
      </c>
      <c r="AL69" s="70"/>
      <c r="AM69" s="35">
        <v>0</v>
      </c>
      <c r="AN69" s="35">
        <f t="shared" si="15"/>
        <v>0</v>
      </c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ht="14.25" customHeight="1">
      <c r="A70" s="35"/>
      <c r="B70" s="67">
        <v>2151</v>
      </c>
      <c r="C70" s="68" t="s">
        <v>656</v>
      </c>
      <c r="D70" s="68">
        <v>0</v>
      </c>
      <c r="E70" s="68">
        <v>0</v>
      </c>
      <c r="F70" s="68">
        <v>0</v>
      </c>
      <c r="G70" s="68">
        <f t="shared" si="1"/>
        <v>0</v>
      </c>
      <c r="H70" s="68">
        <v>0</v>
      </c>
      <c r="I70" s="68">
        <f t="shared" si="2"/>
        <v>0</v>
      </c>
      <c r="J70" s="68">
        <v>0</v>
      </c>
      <c r="K70" s="68">
        <f t="shared" si="3"/>
        <v>0</v>
      </c>
      <c r="L70" s="68">
        <v>0</v>
      </c>
      <c r="M70" s="68">
        <v>0</v>
      </c>
      <c r="N70" s="68">
        <v>0</v>
      </c>
      <c r="O70" s="68">
        <f t="shared" si="4"/>
        <v>0</v>
      </c>
      <c r="P70" s="68">
        <v>0</v>
      </c>
      <c r="Q70" s="68">
        <f t="shared" si="5"/>
        <v>0</v>
      </c>
      <c r="R70" s="68">
        <v>0</v>
      </c>
      <c r="S70" s="68">
        <f t="shared" si="6"/>
        <v>0</v>
      </c>
      <c r="T70" s="68">
        <v>0</v>
      </c>
      <c r="U70" s="68">
        <v>0</v>
      </c>
      <c r="V70" s="68">
        <v>0</v>
      </c>
      <c r="W70" s="68">
        <f t="shared" si="7"/>
        <v>0</v>
      </c>
      <c r="X70" s="68">
        <v>0</v>
      </c>
      <c r="Y70" s="68">
        <f t="shared" si="8"/>
        <v>0</v>
      </c>
      <c r="Z70" s="68">
        <v>0</v>
      </c>
      <c r="AA70" s="68">
        <f t="shared" si="9"/>
        <v>0</v>
      </c>
      <c r="AB70" s="690">
        <f t="shared" si="10"/>
        <v>0</v>
      </c>
      <c r="AC70" s="69">
        <f t="shared" si="11"/>
        <v>0</v>
      </c>
      <c r="AD70" s="69">
        <f t="shared" si="12"/>
        <v>0</v>
      </c>
      <c r="AE70" s="694">
        <f t="shared" si="13"/>
        <v>0</v>
      </c>
      <c r="AF70" s="698">
        <f t="shared" si="18"/>
        <v>0</v>
      </c>
      <c r="AG70" s="698" t="b">
        <f t="shared" si="17"/>
        <v>1</v>
      </c>
      <c r="AH70" t="s">
        <v>2978</v>
      </c>
      <c r="AI70" s="70">
        <v>0</v>
      </c>
      <c r="AJ70" s="70">
        <v>0</v>
      </c>
      <c r="AK70" s="70">
        <f t="shared" si="14"/>
        <v>0</v>
      </c>
      <c r="AL70" s="70"/>
      <c r="AM70" s="35">
        <v>0</v>
      </c>
      <c r="AN70" s="35">
        <f t="shared" si="15"/>
        <v>0</v>
      </c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ht="14.25" customHeight="1">
      <c r="A71" s="35"/>
      <c r="B71" s="67">
        <v>2161</v>
      </c>
      <c r="C71" s="68" t="s">
        <v>658</v>
      </c>
      <c r="D71" s="68">
        <v>0</v>
      </c>
      <c r="E71" s="68">
        <v>0</v>
      </c>
      <c r="F71" s="68">
        <v>0</v>
      </c>
      <c r="G71" s="68">
        <f t="shared" si="1"/>
        <v>0</v>
      </c>
      <c r="H71" s="68">
        <v>0</v>
      </c>
      <c r="I71" s="68">
        <f t="shared" si="2"/>
        <v>0</v>
      </c>
      <c r="J71" s="68">
        <v>0</v>
      </c>
      <c r="K71" s="68">
        <f t="shared" si="3"/>
        <v>0</v>
      </c>
      <c r="L71" s="68">
        <v>0</v>
      </c>
      <c r="M71" s="68">
        <v>0</v>
      </c>
      <c r="N71" s="68">
        <v>0</v>
      </c>
      <c r="O71" s="68">
        <f t="shared" si="4"/>
        <v>0</v>
      </c>
      <c r="P71" s="68">
        <v>0</v>
      </c>
      <c r="Q71" s="68">
        <f t="shared" si="5"/>
        <v>0</v>
      </c>
      <c r="R71" s="68">
        <v>0</v>
      </c>
      <c r="S71" s="68">
        <f t="shared" si="6"/>
        <v>0</v>
      </c>
      <c r="T71" s="68">
        <v>0</v>
      </c>
      <c r="U71" s="68">
        <v>0</v>
      </c>
      <c r="V71" s="68">
        <v>0</v>
      </c>
      <c r="W71" s="68">
        <f t="shared" si="7"/>
        <v>0</v>
      </c>
      <c r="X71" s="68">
        <v>0</v>
      </c>
      <c r="Y71" s="68">
        <f t="shared" si="8"/>
        <v>0</v>
      </c>
      <c r="Z71" s="68">
        <v>0</v>
      </c>
      <c r="AA71" s="68">
        <f t="shared" si="9"/>
        <v>0</v>
      </c>
      <c r="AB71" s="690">
        <f t="shared" si="10"/>
        <v>0</v>
      </c>
      <c r="AC71" s="69">
        <f t="shared" si="11"/>
        <v>0</v>
      </c>
      <c r="AD71" s="69">
        <f t="shared" si="12"/>
        <v>0</v>
      </c>
      <c r="AE71" s="694">
        <f t="shared" si="13"/>
        <v>0</v>
      </c>
      <c r="AF71" s="698">
        <f t="shared" si="18"/>
        <v>0</v>
      </c>
      <c r="AG71" s="698" t="b">
        <f t="shared" si="17"/>
        <v>1</v>
      </c>
      <c r="AH71" t="s">
        <v>2978</v>
      </c>
      <c r="AI71" s="70">
        <v>0</v>
      </c>
      <c r="AJ71" s="70">
        <v>0</v>
      </c>
      <c r="AK71" s="70">
        <f t="shared" si="14"/>
        <v>0</v>
      </c>
      <c r="AL71" s="70"/>
      <c r="AM71" s="35">
        <v>0</v>
      </c>
      <c r="AN71" s="35">
        <f t="shared" si="15"/>
        <v>0</v>
      </c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ht="14.25" customHeight="1">
      <c r="A72" s="35"/>
      <c r="B72" s="67">
        <v>2171</v>
      </c>
      <c r="C72" s="68" t="s">
        <v>660</v>
      </c>
      <c r="D72" s="68">
        <v>0</v>
      </c>
      <c r="E72" s="68">
        <v>0</v>
      </c>
      <c r="F72" s="68">
        <v>0</v>
      </c>
      <c r="G72" s="68">
        <f t="shared" si="1"/>
        <v>0</v>
      </c>
      <c r="H72" s="68">
        <v>0</v>
      </c>
      <c r="I72" s="68">
        <f t="shared" si="2"/>
        <v>0</v>
      </c>
      <c r="J72" s="68">
        <v>0</v>
      </c>
      <c r="K72" s="68">
        <f t="shared" si="3"/>
        <v>0</v>
      </c>
      <c r="L72" s="68">
        <v>0</v>
      </c>
      <c r="M72" s="68">
        <v>0</v>
      </c>
      <c r="N72" s="68">
        <v>0</v>
      </c>
      <c r="O72" s="68">
        <f t="shared" si="4"/>
        <v>0</v>
      </c>
      <c r="P72" s="68">
        <v>0</v>
      </c>
      <c r="Q72" s="68">
        <f t="shared" si="5"/>
        <v>0</v>
      </c>
      <c r="R72" s="68">
        <v>0</v>
      </c>
      <c r="S72" s="68">
        <f t="shared" si="6"/>
        <v>0</v>
      </c>
      <c r="T72" s="68">
        <v>0</v>
      </c>
      <c r="U72" s="68">
        <v>0</v>
      </c>
      <c r="V72" s="68">
        <v>0</v>
      </c>
      <c r="W72" s="68">
        <f t="shared" si="7"/>
        <v>0</v>
      </c>
      <c r="X72" s="68">
        <v>0</v>
      </c>
      <c r="Y72" s="68">
        <f t="shared" si="8"/>
        <v>0</v>
      </c>
      <c r="Z72" s="68">
        <v>0</v>
      </c>
      <c r="AA72" s="68">
        <f t="shared" si="9"/>
        <v>0</v>
      </c>
      <c r="AB72" s="690">
        <f t="shared" si="10"/>
        <v>0</v>
      </c>
      <c r="AC72" s="69">
        <f t="shared" si="11"/>
        <v>0</v>
      </c>
      <c r="AD72" s="69">
        <f t="shared" si="12"/>
        <v>0</v>
      </c>
      <c r="AE72" s="694">
        <f t="shared" si="13"/>
        <v>0</v>
      </c>
      <c r="AF72" s="698">
        <f t="shared" si="18"/>
        <v>0</v>
      </c>
      <c r="AG72" s="698" t="b">
        <f t="shared" si="17"/>
        <v>1</v>
      </c>
      <c r="AH72" t="s">
        <v>2978</v>
      </c>
      <c r="AI72" s="70">
        <v>0</v>
      </c>
      <c r="AJ72" s="70">
        <v>0</v>
      </c>
      <c r="AK72" s="70">
        <f t="shared" si="14"/>
        <v>0</v>
      </c>
      <c r="AL72" s="70"/>
      <c r="AM72" s="35">
        <v>0</v>
      </c>
      <c r="AN72" s="35">
        <f t="shared" si="15"/>
        <v>0</v>
      </c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ht="14.25" customHeight="1">
      <c r="A73" s="35"/>
      <c r="B73" s="67">
        <v>2181</v>
      </c>
      <c r="C73" s="68" t="s">
        <v>2982</v>
      </c>
      <c r="D73" s="68">
        <v>0</v>
      </c>
      <c r="E73" s="68">
        <v>0</v>
      </c>
      <c r="F73" s="68">
        <v>0</v>
      </c>
      <c r="G73" s="68">
        <f t="shared" si="1"/>
        <v>0</v>
      </c>
      <c r="H73" s="68">
        <v>0</v>
      </c>
      <c r="I73" s="68">
        <f t="shared" si="2"/>
        <v>0</v>
      </c>
      <c r="J73" s="68">
        <v>0</v>
      </c>
      <c r="K73" s="68">
        <f t="shared" si="3"/>
        <v>0</v>
      </c>
      <c r="L73" s="68">
        <v>0</v>
      </c>
      <c r="M73" s="68">
        <v>0</v>
      </c>
      <c r="N73" s="68">
        <v>0</v>
      </c>
      <c r="O73" s="68">
        <f t="shared" si="4"/>
        <v>0</v>
      </c>
      <c r="P73" s="68">
        <v>0</v>
      </c>
      <c r="Q73" s="68">
        <f t="shared" si="5"/>
        <v>0</v>
      </c>
      <c r="R73" s="68">
        <v>0</v>
      </c>
      <c r="S73" s="68">
        <f t="shared" si="6"/>
        <v>0</v>
      </c>
      <c r="T73" s="68">
        <v>0</v>
      </c>
      <c r="U73" s="68">
        <v>0</v>
      </c>
      <c r="V73" s="68">
        <v>0</v>
      </c>
      <c r="W73" s="68">
        <f t="shared" si="7"/>
        <v>0</v>
      </c>
      <c r="X73" s="68">
        <v>0</v>
      </c>
      <c r="Y73" s="68">
        <f t="shared" si="8"/>
        <v>0</v>
      </c>
      <c r="Z73" s="68">
        <v>0</v>
      </c>
      <c r="AA73" s="68">
        <f t="shared" si="9"/>
        <v>0</v>
      </c>
      <c r="AB73" s="690">
        <f t="shared" si="10"/>
        <v>0</v>
      </c>
      <c r="AC73" s="69">
        <f t="shared" ref="AC73:AC136" si="19">G73+O73+W73</f>
        <v>0</v>
      </c>
      <c r="AD73" s="69">
        <f t="shared" ref="AD73:AD136" si="20">H73+P73+X73</f>
        <v>0</v>
      </c>
      <c r="AE73" s="694">
        <f t="shared" si="13"/>
        <v>0</v>
      </c>
      <c r="AF73" s="698">
        <f t="shared" si="18"/>
        <v>0</v>
      </c>
      <c r="AG73" s="698" t="b">
        <f t="shared" si="17"/>
        <v>1</v>
      </c>
      <c r="AH73" t="s">
        <v>2978</v>
      </c>
      <c r="AI73" s="70">
        <v>0</v>
      </c>
      <c r="AJ73" s="70">
        <v>0</v>
      </c>
      <c r="AK73" s="70">
        <f t="shared" si="14"/>
        <v>0</v>
      </c>
      <c r="AL73" s="70"/>
      <c r="AM73" s="35">
        <v>0</v>
      </c>
      <c r="AN73" s="35">
        <f t="shared" si="15"/>
        <v>0</v>
      </c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ht="14.25" customHeight="1">
      <c r="A74" s="35"/>
      <c r="B74" s="67">
        <v>2182</v>
      </c>
      <c r="C74" s="68" t="s">
        <v>2983</v>
      </c>
      <c r="D74" s="68">
        <v>0</v>
      </c>
      <c r="E74" s="68">
        <v>0</v>
      </c>
      <c r="F74" s="68">
        <v>0</v>
      </c>
      <c r="G74" s="68">
        <f t="shared" si="1"/>
        <v>0</v>
      </c>
      <c r="H74" s="68">
        <v>0</v>
      </c>
      <c r="I74" s="68">
        <f t="shared" si="2"/>
        <v>0</v>
      </c>
      <c r="J74" s="68">
        <v>0</v>
      </c>
      <c r="K74" s="68">
        <f t="shared" si="3"/>
        <v>0</v>
      </c>
      <c r="L74" s="68">
        <v>0</v>
      </c>
      <c r="M74" s="68">
        <v>0</v>
      </c>
      <c r="N74" s="68">
        <v>0</v>
      </c>
      <c r="O74" s="68">
        <f t="shared" si="4"/>
        <v>0</v>
      </c>
      <c r="P74" s="68">
        <v>0</v>
      </c>
      <c r="Q74" s="68">
        <f t="shared" si="5"/>
        <v>0</v>
      </c>
      <c r="R74" s="68">
        <v>0</v>
      </c>
      <c r="S74" s="68">
        <f t="shared" si="6"/>
        <v>0</v>
      </c>
      <c r="T74" s="68">
        <v>0</v>
      </c>
      <c r="U74" s="68">
        <v>0</v>
      </c>
      <c r="V74" s="68">
        <v>0</v>
      </c>
      <c r="W74" s="68">
        <f t="shared" si="7"/>
        <v>0</v>
      </c>
      <c r="X74" s="68">
        <v>0</v>
      </c>
      <c r="Y74" s="68">
        <f t="shared" si="8"/>
        <v>0</v>
      </c>
      <c r="Z74" s="68">
        <v>0</v>
      </c>
      <c r="AA74" s="68">
        <f t="shared" si="9"/>
        <v>0</v>
      </c>
      <c r="AB74" s="690">
        <f t="shared" si="10"/>
        <v>0</v>
      </c>
      <c r="AC74" s="69">
        <f t="shared" si="19"/>
        <v>0</v>
      </c>
      <c r="AD74" s="69">
        <f t="shared" si="20"/>
        <v>0</v>
      </c>
      <c r="AE74" s="694">
        <f t="shared" si="13"/>
        <v>0</v>
      </c>
      <c r="AF74" s="698">
        <f t="shared" si="18"/>
        <v>0</v>
      </c>
      <c r="AG74" s="698" t="b">
        <f t="shared" si="17"/>
        <v>1</v>
      </c>
      <c r="AH74" t="s">
        <v>2978</v>
      </c>
      <c r="AI74" s="70">
        <v>0</v>
      </c>
      <c r="AJ74" s="70">
        <v>0</v>
      </c>
      <c r="AK74" s="70">
        <f t="shared" si="14"/>
        <v>0</v>
      </c>
      <c r="AL74" s="70"/>
      <c r="AM74" s="35">
        <v>0</v>
      </c>
      <c r="AN74" s="35">
        <f t="shared" si="15"/>
        <v>0</v>
      </c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ht="14.25" customHeight="1">
      <c r="A75" s="35"/>
      <c r="B75" s="67">
        <v>2183</v>
      </c>
      <c r="C75" s="68" t="s">
        <v>2984</v>
      </c>
      <c r="D75" s="68">
        <v>0</v>
      </c>
      <c r="E75" s="68">
        <v>0</v>
      </c>
      <c r="F75" s="68">
        <v>0</v>
      </c>
      <c r="G75" s="68">
        <f t="shared" si="1"/>
        <v>0</v>
      </c>
      <c r="H75" s="68">
        <v>0</v>
      </c>
      <c r="I75" s="68">
        <f t="shared" si="2"/>
        <v>0</v>
      </c>
      <c r="J75" s="68">
        <v>0</v>
      </c>
      <c r="K75" s="68">
        <f t="shared" si="3"/>
        <v>0</v>
      </c>
      <c r="L75" s="68">
        <v>0</v>
      </c>
      <c r="M75" s="68">
        <v>0</v>
      </c>
      <c r="N75" s="68">
        <v>0</v>
      </c>
      <c r="O75" s="68">
        <f t="shared" si="4"/>
        <v>0</v>
      </c>
      <c r="P75" s="68">
        <v>0</v>
      </c>
      <c r="Q75" s="68">
        <f t="shared" si="5"/>
        <v>0</v>
      </c>
      <c r="R75" s="68">
        <v>0</v>
      </c>
      <c r="S75" s="68">
        <f t="shared" si="6"/>
        <v>0</v>
      </c>
      <c r="T75" s="68">
        <v>0</v>
      </c>
      <c r="U75" s="68">
        <v>0</v>
      </c>
      <c r="V75" s="68">
        <v>0</v>
      </c>
      <c r="W75" s="68">
        <f t="shared" si="7"/>
        <v>0</v>
      </c>
      <c r="X75" s="68">
        <v>0</v>
      </c>
      <c r="Y75" s="68">
        <f t="shared" si="8"/>
        <v>0</v>
      </c>
      <c r="Z75" s="68">
        <v>0</v>
      </c>
      <c r="AA75" s="68">
        <f t="shared" si="9"/>
        <v>0</v>
      </c>
      <c r="AB75" s="690">
        <f t="shared" si="10"/>
        <v>0</v>
      </c>
      <c r="AC75" s="69">
        <f t="shared" si="19"/>
        <v>0</v>
      </c>
      <c r="AD75" s="69">
        <f t="shared" si="20"/>
        <v>0</v>
      </c>
      <c r="AE75" s="694">
        <f t="shared" si="13"/>
        <v>0</v>
      </c>
      <c r="AF75" s="698">
        <f t="shared" si="18"/>
        <v>0</v>
      </c>
      <c r="AG75" s="698" t="b">
        <f t="shared" si="17"/>
        <v>1</v>
      </c>
      <c r="AH75" t="s">
        <v>2978</v>
      </c>
      <c r="AI75" s="70">
        <v>0</v>
      </c>
      <c r="AJ75" s="70">
        <v>0</v>
      </c>
      <c r="AK75" s="70">
        <f t="shared" si="14"/>
        <v>0</v>
      </c>
      <c r="AL75" s="70"/>
      <c r="AM75" s="35">
        <v>0</v>
      </c>
      <c r="AN75" s="35">
        <f t="shared" si="15"/>
        <v>0</v>
      </c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ht="14.25" customHeight="1">
      <c r="A76" s="35"/>
      <c r="B76" s="67">
        <v>2211</v>
      </c>
      <c r="C76" s="68" t="s">
        <v>2985</v>
      </c>
      <c r="D76" s="68">
        <v>0</v>
      </c>
      <c r="E76" s="68">
        <v>0</v>
      </c>
      <c r="F76" s="68">
        <v>0</v>
      </c>
      <c r="G76" s="68">
        <f t="shared" si="1"/>
        <v>0</v>
      </c>
      <c r="H76" s="68">
        <v>0</v>
      </c>
      <c r="I76" s="68">
        <f t="shared" si="2"/>
        <v>0</v>
      </c>
      <c r="J76" s="68">
        <v>0</v>
      </c>
      <c r="K76" s="68">
        <f t="shared" si="3"/>
        <v>0</v>
      </c>
      <c r="L76" s="68">
        <v>0</v>
      </c>
      <c r="M76" s="68">
        <v>0</v>
      </c>
      <c r="N76" s="68">
        <v>0</v>
      </c>
      <c r="O76" s="68">
        <f t="shared" si="4"/>
        <v>0</v>
      </c>
      <c r="P76" s="68">
        <v>0</v>
      </c>
      <c r="Q76" s="68">
        <f t="shared" si="5"/>
        <v>0</v>
      </c>
      <c r="R76" s="68">
        <v>0</v>
      </c>
      <c r="S76" s="68">
        <f t="shared" si="6"/>
        <v>0</v>
      </c>
      <c r="T76" s="68">
        <v>0</v>
      </c>
      <c r="U76" s="68">
        <v>0</v>
      </c>
      <c r="V76" s="68">
        <v>0</v>
      </c>
      <c r="W76" s="68">
        <f t="shared" si="7"/>
        <v>0</v>
      </c>
      <c r="X76" s="68">
        <v>0</v>
      </c>
      <c r="Y76" s="68">
        <f t="shared" si="8"/>
        <v>0</v>
      </c>
      <c r="Z76" s="68">
        <v>0</v>
      </c>
      <c r="AA76" s="68">
        <f t="shared" si="9"/>
        <v>0</v>
      </c>
      <c r="AB76" s="690">
        <f t="shared" si="10"/>
        <v>0</v>
      </c>
      <c r="AC76" s="69">
        <f t="shared" si="19"/>
        <v>0</v>
      </c>
      <c r="AD76" s="69">
        <f t="shared" si="20"/>
        <v>0</v>
      </c>
      <c r="AE76" s="694">
        <f t="shared" si="13"/>
        <v>0</v>
      </c>
      <c r="AF76" s="698">
        <f t="shared" si="18"/>
        <v>0</v>
      </c>
      <c r="AG76" s="698" t="b">
        <f t="shared" si="17"/>
        <v>1</v>
      </c>
      <c r="AH76" t="s">
        <v>2986</v>
      </c>
      <c r="AI76" s="70">
        <v>0</v>
      </c>
      <c r="AJ76" s="70">
        <v>0</v>
      </c>
      <c r="AK76" s="70">
        <f t="shared" si="14"/>
        <v>0</v>
      </c>
      <c r="AL76" s="70"/>
      <c r="AM76" s="35">
        <v>0</v>
      </c>
      <c r="AN76" s="35">
        <f t="shared" si="15"/>
        <v>0</v>
      </c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</row>
    <row r="77" spans="1:54" ht="14.25" customHeight="1">
      <c r="A77" s="35"/>
      <c r="B77" s="67">
        <v>2212</v>
      </c>
      <c r="C77" s="68" t="s">
        <v>2987</v>
      </c>
      <c r="D77" s="68">
        <v>0</v>
      </c>
      <c r="E77" s="68">
        <v>0</v>
      </c>
      <c r="F77" s="68">
        <v>0</v>
      </c>
      <c r="G77" s="68">
        <f t="shared" si="1"/>
        <v>0</v>
      </c>
      <c r="H77" s="68">
        <v>0</v>
      </c>
      <c r="I77" s="68">
        <f t="shared" si="2"/>
        <v>0</v>
      </c>
      <c r="J77" s="68">
        <v>0</v>
      </c>
      <c r="K77" s="68">
        <f t="shared" si="3"/>
        <v>0</v>
      </c>
      <c r="L77" s="68">
        <v>0</v>
      </c>
      <c r="M77" s="68">
        <v>0</v>
      </c>
      <c r="N77" s="68">
        <v>0</v>
      </c>
      <c r="O77" s="68">
        <f t="shared" si="4"/>
        <v>0</v>
      </c>
      <c r="P77" s="68">
        <v>0</v>
      </c>
      <c r="Q77" s="68">
        <f t="shared" si="5"/>
        <v>0</v>
      </c>
      <c r="R77" s="68">
        <v>0</v>
      </c>
      <c r="S77" s="68">
        <f t="shared" si="6"/>
        <v>0</v>
      </c>
      <c r="T77" s="68">
        <v>0</v>
      </c>
      <c r="U77" s="68">
        <v>0</v>
      </c>
      <c r="V77" s="68">
        <v>0</v>
      </c>
      <c r="W77" s="68">
        <f t="shared" si="7"/>
        <v>0</v>
      </c>
      <c r="X77" s="68">
        <v>0</v>
      </c>
      <c r="Y77" s="68">
        <f t="shared" si="8"/>
        <v>0</v>
      </c>
      <c r="Z77" s="68">
        <v>0</v>
      </c>
      <c r="AA77" s="68">
        <f t="shared" si="9"/>
        <v>0</v>
      </c>
      <c r="AB77" s="690">
        <f t="shared" si="10"/>
        <v>0</v>
      </c>
      <c r="AC77" s="69">
        <f t="shared" si="19"/>
        <v>0</v>
      </c>
      <c r="AD77" s="69">
        <f t="shared" si="20"/>
        <v>0</v>
      </c>
      <c r="AE77" s="694">
        <f t="shared" si="13"/>
        <v>0</v>
      </c>
      <c r="AF77" s="698">
        <f t="shared" si="18"/>
        <v>0</v>
      </c>
      <c r="AG77" s="698" t="b">
        <f t="shared" si="17"/>
        <v>1</v>
      </c>
      <c r="AH77" t="s">
        <v>2986</v>
      </c>
      <c r="AI77" s="70">
        <v>0</v>
      </c>
      <c r="AJ77" s="70">
        <v>0</v>
      </c>
      <c r="AK77" s="70">
        <f t="shared" si="14"/>
        <v>0</v>
      </c>
      <c r="AL77" s="70"/>
      <c r="AM77" s="35">
        <v>0</v>
      </c>
      <c r="AN77" s="35">
        <f t="shared" si="15"/>
        <v>0</v>
      </c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ht="14.25" customHeight="1">
      <c r="A78" s="35"/>
      <c r="B78" s="67">
        <v>2213</v>
      </c>
      <c r="C78" s="68" t="s">
        <v>2988</v>
      </c>
      <c r="D78" s="68">
        <v>0</v>
      </c>
      <c r="E78" s="68">
        <v>0</v>
      </c>
      <c r="F78" s="68">
        <v>0</v>
      </c>
      <c r="G78" s="68">
        <f t="shared" si="1"/>
        <v>0</v>
      </c>
      <c r="H78" s="68">
        <v>0</v>
      </c>
      <c r="I78" s="68">
        <f t="shared" si="2"/>
        <v>0</v>
      </c>
      <c r="J78" s="68">
        <v>0</v>
      </c>
      <c r="K78" s="68">
        <f t="shared" si="3"/>
        <v>0</v>
      </c>
      <c r="L78" s="68">
        <v>0</v>
      </c>
      <c r="M78" s="68">
        <v>0</v>
      </c>
      <c r="N78" s="68">
        <v>0</v>
      </c>
      <c r="O78" s="68">
        <f t="shared" si="4"/>
        <v>0</v>
      </c>
      <c r="P78" s="68">
        <v>0</v>
      </c>
      <c r="Q78" s="68">
        <f t="shared" si="5"/>
        <v>0</v>
      </c>
      <c r="R78" s="68">
        <v>0</v>
      </c>
      <c r="S78" s="68">
        <f t="shared" si="6"/>
        <v>0</v>
      </c>
      <c r="T78" s="68">
        <v>0</v>
      </c>
      <c r="U78" s="68">
        <v>0</v>
      </c>
      <c r="V78" s="68">
        <v>0</v>
      </c>
      <c r="W78" s="68">
        <f t="shared" si="7"/>
        <v>0</v>
      </c>
      <c r="X78" s="68">
        <v>0</v>
      </c>
      <c r="Y78" s="68">
        <f t="shared" si="8"/>
        <v>0</v>
      </c>
      <c r="Z78" s="68">
        <v>0</v>
      </c>
      <c r="AA78" s="68">
        <f t="shared" si="9"/>
        <v>0</v>
      </c>
      <c r="AB78" s="690">
        <f t="shared" si="10"/>
        <v>0</v>
      </c>
      <c r="AC78" s="69">
        <f t="shared" si="19"/>
        <v>0</v>
      </c>
      <c r="AD78" s="69">
        <f t="shared" si="20"/>
        <v>0</v>
      </c>
      <c r="AE78" s="694">
        <f t="shared" si="13"/>
        <v>0</v>
      </c>
      <c r="AF78" s="698">
        <f t="shared" si="18"/>
        <v>0</v>
      </c>
      <c r="AG78" s="698" t="b">
        <f t="shared" si="17"/>
        <v>1</v>
      </c>
      <c r="AH78" t="s">
        <v>2986</v>
      </c>
      <c r="AI78" s="70">
        <v>0</v>
      </c>
      <c r="AJ78" s="70">
        <v>0</v>
      </c>
      <c r="AK78" s="70">
        <f t="shared" si="14"/>
        <v>0</v>
      </c>
      <c r="AL78" s="70"/>
      <c r="AM78" s="35">
        <v>0</v>
      </c>
      <c r="AN78" s="35">
        <f t="shared" si="15"/>
        <v>0</v>
      </c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</row>
    <row r="79" spans="1:54" ht="14.25" customHeight="1">
      <c r="A79" s="35"/>
      <c r="B79" s="67">
        <v>2214</v>
      </c>
      <c r="C79" s="68" t="s">
        <v>2989</v>
      </c>
      <c r="D79" s="68">
        <v>0</v>
      </c>
      <c r="E79" s="68">
        <v>0</v>
      </c>
      <c r="F79" s="68">
        <v>0</v>
      </c>
      <c r="G79" s="68">
        <f t="shared" si="1"/>
        <v>0</v>
      </c>
      <c r="H79" s="68">
        <v>0</v>
      </c>
      <c r="I79" s="68">
        <f t="shared" si="2"/>
        <v>0</v>
      </c>
      <c r="J79" s="68">
        <v>0</v>
      </c>
      <c r="K79" s="68">
        <f t="shared" si="3"/>
        <v>0</v>
      </c>
      <c r="L79" s="68">
        <v>0</v>
      </c>
      <c r="M79" s="68">
        <v>0</v>
      </c>
      <c r="N79" s="68">
        <v>0</v>
      </c>
      <c r="O79" s="68">
        <f t="shared" si="4"/>
        <v>0</v>
      </c>
      <c r="P79" s="68">
        <v>0</v>
      </c>
      <c r="Q79" s="68">
        <f t="shared" si="5"/>
        <v>0</v>
      </c>
      <c r="R79" s="68">
        <v>0</v>
      </c>
      <c r="S79" s="68">
        <f t="shared" si="6"/>
        <v>0</v>
      </c>
      <c r="T79" s="68">
        <v>0</v>
      </c>
      <c r="U79" s="68">
        <v>0</v>
      </c>
      <c r="V79" s="68">
        <v>0</v>
      </c>
      <c r="W79" s="68">
        <f t="shared" si="7"/>
        <v>0</v>
      </c>
      <c r="X79" s="68">
        <v>0</v>
      </c>
      <c r="Y79" s="68">
        <f t="shared" si="8"/>
        <v>0</v>
      </c>
      <c r="Z79" s="68">
        <v>0</v>
      </c>
      <c r="AA79" s="68">
        <f t="shared" si="9"/>
        <v>0</v>
      </c>
      <c r="AB79" s="690">
        <f t="shared" si="10"/>
        <v>0</v>
      </c>
      <c r="AC79" s="69">
        <f t="shared" si="19"/>
        <v>0</v>
      </c>
      <c r="AD79" s="69">
        <f t="shared" si="20"/>
        <v>0</v>
      </c>
      <c r="AE79" s="694">
        <f t="shared" si="13"/>
        <v>0</v>
      </c>
      <c r="AF79" s="698">
        <f t="shared" si="18"/>
        <v>0</v>
      </c>
      <c r="AG79" s="698" t="b">
        <f t="shared" si="17"/>
        <v>1</v>
      </c>
      <c r="AH79" t="s">
        <v>2986</v>
      </c>
      <c r="AI79" s="70">
        <v>0</v>
      </c>
      <c r="AJ79" s="70">
        <v>0</v>
      </c>
      <c r="AK79" s="70">
        <f t="shared" si="14"/>
        <v>0</v>
      </c>
      <c r="AL79" s="70">
        <v>0</v>
      </c>
      <c r="AM79" s="35">
        <v>0</v>
      </c>
      <c r="AN79" s="35">
        <f t="shared" si="15"/>
        <v>0</v>
      </c>
      <c r="AO79" s="35" t="s">
        <v>2884</v>
      </c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</row>
    <row r="80" spans="1:54" ht="14.25" customHeight="1">
      <c r="A80" s="35"/>
      <c r="B80" s="67">
        <v>2215</v>
      </c>
      <c r="C80" s="68" t="s">
        <v>2990</v>
      </c>
      <c r="D80" s="68">
        <v>0</v>
      </c>
      <c r="E80" s="68">
        <v>0</v>
      </c>
      <c r="F80" s="68">
        <v>0</v>
      </c>
      <c r="G80" s="68">
        <f t="shared" si="1"/>
        <v>0</v>
      </c>
      <c r="H80" s="68">
        <v>0</v>
      </c>
      <c r="I80" s="68">
        <f t="shared" si="2"/>
        <v>0</v>
      </c>
      <c r="J80" s="68">
        <v>0</v>
      </c>
      <c r="K80" s="68">
        <f t="shared" si="3"/>
        <v>0</v>
      </c>
      <c r="L80" s="68">
        <v>0</v>
      </c>
      <c r="M80" s="68">
        <v>0</v>
      </c>
      <c r="N80" s="68">
        <v>0</v>
      </c>
      <c r="O80" s="68">
        <f t="shared" si="4"/>
        <v>0</v>
      </c>
      <c r="P80" s="68">
        <v>0</v>
      </c>
      <c r="Q80" s="68">
        <f t="shared" si="5"/>
        <v>0</v>
      </c>
      <c r="R80" s="68">
        <v>0</v>
      </c>
      <c r="S80" s="68">
        <f t="shared" si="6"/>
        <v>0</v>
      </c>
      <c r="T80" s="68">
        <v>0</v>
      </c>
      <c r="U80" s="68">
        <v>0</v>
      </c>
      <c r="V80" s="68">
        <v>0</v>
      </c>
      <c r="W80" s="68">
        <f t="shared" si="7"/>
        <v>0</v>
      </c>
      <c r="X80" s="68">
        <v>0</v>
      </c>
      <c r="Y80" s="68">
        <f t="shared" si="8"/>
        <v>0</v>
      </c>
      <c r="Z80" s="68">
        <v>0</v>
      </c>
      <c r="AA80" s="68">
        <f t="shared" si="9"/>
        <v>0</v>
      </c>
      <c r="AB80" s="690">
        <f t="shared" si="10"/>
        <v>0</v>
      </c>
      <c r="AC80" s="69">
        <f t="shared" si="19"/>
        <v>0</v>
      </c>
      <c r="AD80" s="69">
        <f t="shared" si="20"/>
        <v>0</v>
      </c>
      <c r="AE80" s="694">
        <f t="shared" si="13"/>
        <v>0</v>
      </c>
      <c r="AF80" s="698">
        <f t="shared" si="18"/>
        <v>0</v>
      </c>
      <c r="AG80" s="698" t="b">
        <f t="shared" si="17"/>
        <v>1</v>
      </c>
      <c r="AH80" t="s">
        <v>2986</v>
      </c>
      <c r="AI80" s="70">
        <v>0</v>
      </c>
      <c r="AJ80" s="70">
        <v>0</v>
      </c>
      <c r="AK80" s="70">
        <f t="shared" si="14"/>
        <v>0</v>
      </c>
      <c r="AL80" s="70"/>
      <c r="AM80" s="35">
        <v>0</v>
      </c>
      <c r="AN80" s="35">
        <f t="shared" si="15"/>
        <v>0</v>
      </c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</row>
    <row r="81" spans="1:54" ht="14.25" customHeight="1">
      <c r="A81" s="35"/>
      <c r="B81" s="67">
        <v>2216</v>
      </c>
      <c r="C81" s="68" t="s">
        <v>2991</v>
      </c>
      <c r="D81" s="68">
        <v>0</v>
      </c>
      <c r="E81" s="68">
        <v>0</v>
      </c>
      <c r="F81" s="68">
        <v>0</v>
      </c>
      <c r="G81" s="68">
        <f t="shared" si="1"/>
        <v>0</v>
      </c>
      <c r="H81" s="68">
        <v>0</v>
      </c>
      <c r="I81" s="68">
        <f t="shared" si="2"/>
        <v>0</v>
      </c>
      <c r="J81" s="68">
        <v>0</v>
      </c>
      <c r="K81" s="68">
        <f t="shared" si="3"/>
        <v>0</v>
      </c>
      <c r="L81" s="68">
        <v>0</v>
      </c>
      <c r="M81" s="68">
        <v>0</v>
      </c>
      <c r="N81" s="68">
        <v>0</v>
      </c>
      <c r="O81" s="68">
        <f t="shared" si="4"/>
        <v>0</v>
      </c>
      <c r="P81" s="68">
        <v>0</v>
      </c>
      <c r="Q81" s="68">
        <f t="shared" si="5"/>
        <v>0</v>
      </c>
      <c r="R81" s="68">
        <v>0</v>
      </c>
      <c r="S81" s="68">
        <f t="shared" si="6"/>
        <v>0</v>
      </c>
      <c r="T81" s="68">
        <v>0</v>
      </c>
      <c r="U81" s="68">
        <v>0</v>
      </c>
      <c r="V81" s="68">
        <v>0</v>
      </c>
      <c r="W81" s="68">
        <f t="shared" si="7"/>
        <v>0</v>
      </c>
      <c r="X81" s="68">
        <v>0</v>
      </c>
      <c r="Y81" s="68">
        <f t="shared" si="8"/>
        <v>0</v>
      </c>
      <c r="Z81" s="68">
        <v>0</v>
      </c>
      <c r="AA81" s="68">
        <f t="shared" si="9"/>
        <v>0</v>
      </c>
      <c r="AB81" s="690">
        <f t="shared" si="10"/>
        <v>0</v>
      </c>
      <c r="AC81" s="69">
        <f t="shared" si="19"/>
        <v>0</v>
      </c>
      <c r="AD81" s="69">
        <f t="shared" si="20"/>
        <v>0</v>
      </c>
      <c r="AE81" s="694">
        <f t="shared" si="13"/>
        <v>0</v>
      </c>
      <c r="AF81" s="698">
        <f t="shared" si="18"/>
        <v>0</v>
      </c>
      <c r="AG81" s="698" t="b">
        <f t="shared" si="17"/>
        <v>1</v>
      </c>
      <c r="AH81" t="s">
        <v>2986</v>
      </c>
      <c r="AI81" s="70">
        <v>0</v>
      </c>
      <c r="AJ81" s="70">
        <v>0</v>
      </c>
      <c r="AK81" s="70">
        <f t="shared" si="14"/>
        <v>0</v>
      </c>
      <c r="AL81" s="70"/>
      <c r="AM81" s="35">
        <v>0</v>
      </c>
      <c r="AN81" s="35">
        <f t="shared" si="15"/>
        <v>0</v>
      </c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</row>
    <row r="82" spans="1:54" ht="14.25" customHeight="1">
      <c r="A82" s="35"/>
      <c r="B82" s="67">
        <v>2221</v>
      </c>
      <c r="C82" s="68" t="s">
        <v>2992</v>
      </c>
      <c r="D82" s="68">
        <v>0</v>
      </c>
      <c r="E82" s="68">
        <v>0</v>
      </c>
      <c r="F82" s="68">
        <v>0</v>
      </c>
      <c r="G82" s="68">
        <f t="shared" si="1"/>
        <v>0</v>
      </c>
      <c r="H82" s="68">
        <v>0</v>
      </c>
      <c r="I82" s="68">
        <f t="shared" si="2"/>
        <v>0</v>
      </c>
      <c r="J82" s="68">
        <v>0</v>
      </c>
      <c r="K82" s="68">
        <f t="shared" si="3"/>
        <v>0</v>
      </c>
      <c r="L82" s="68">
        <v>0</v>
      </c>
      <c r="M82" s="68">
        <v>0</v>
      </c>
      <c r="N82" s="68">
        <v>0</v>
      </c>
      <c r="O82" s="68">
        <f t="shared" si="4"/>
        <v>0</v>
      </c>
      <c r="P82" s="68">
        <v>0</v>
      </c>
      <c r="Q82" s="68">
        <f t="shared" si="5"/>
        <v>0</v>
      </c>
      <c r="R82" s="68">
        <v>0</v>
      </c>
      <c r="S82" s="68">
        <f t="shared" si="6"/>
        <v>0</v>
      </c>
      <c r="T82" s="68">
        <v>0</v>
      </c>
      <c r="U82" s="68">
        <v>0</v>
      </c>
      <c r="V82" s="68">
        <v>0</v>
      </c>
      <c r="W82" s="68">
        <f t="shared" si="7"/>
        <v>0</v>
      </c>
      <c r="X82" s="68">
        <v>0</v>
      </c>
      <c r="Y82" s="68">
        <f t="shared" si="8"/>
        <v>0</v>
      </c>
      <c r="Z82" s="68">
        <v>0</v>
      </c>
      <c r="AA82" s="68">
        <f t="shared" si="9"/>
        <v>0</v>
      </c>
      <c r="AB82" s="690">
        <f t="shared" si="10"/>
        <v>0</v>
      </c>
      <c r="AC82" s="69">
        <f t="shared" si="19"/>
        <v>0</v>
      </c>
      <c r="AD82" s="69">
        <f t="shared" si="20"/>
        <v>0</v>
      </c>
      <c r="AE82" s="694">
        <f t="shared" si="13"/>
        <v>0</v>
      </c>
      <c r="AF82" s="698">
        <f t="shared" si="18"/>
        <v>0</v>
      </c>
      <c r="AG82" s="698" t="b">
        <f t="shared" si="17"/>
        <v>1</v>
      </c>
      <c r="AH82" t="s">
        <v>2986</v>
      </c>
      <c r="AI82" s="70">
        <v>0</v>
      </c>
      <c r="AJ82" s="70">
        <v>0</v>
      </c>
      <c r="AK82" s="70">
        <f t="shared" si="14"/>
        <v>0</v>
      </c>
      <c r="AL82" s="70"/>
      <c r="AM82" s="35">
        <v>0</v>
      </c>
      <c r="AN82" s="35">
        <f t="shared" si="15"/>
        <v>0</v>
      </c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</row>
    <row r="83" spans="1:54" ht="14.25" customHeight="1">
      <c r="A83" s="35"/>
      <c r="B83" s="67">
        <v>2231</v>
      </c>
      <c r="C83" s="68" t="s">
        <v>664</v>
      </c>
      <c r="D83" s="68">
        <v>0</v>
      </c>
      <c r="E83" s="68">
        <v>0</v>
      </c>
      <c r="F83" s="68">
        <v>0</v>
      </c>
      <c r="G83" s="68">
        <f t="shared" si="1"/>
        <v>0</v>
      </c>
      <c r="H83" s="68">
        <v>0</v>
      </c>
      <c r="I83" s="68">
        <f t="shared" si="2"/>
        <v>0</v>
      </c>
      <c r="J83" s="68">
        <v>0</v>
      </c>
      <c r="K83" s="68">
        <f t="shared" si="3"/>
        <v>0</v>
      </c>
      <c r="L83" s="68">
        <v>0</v>
      </c>
      <c r="M83" s="68">
        <v>0</v>
      </c>
      <c r="N83" s="68">
        <v>0</v>
      </c>
      <c r="O83" s="68">
        <f t="shared" si="4"/>
        <v>0</v>
      </c>
      <c r="P83" s="68">
        <v>0</v>
      </c>
      <c r="Q83" s="68">
        <f t="shared" si="5"/>
        <v>0</v>
      </c>
      <c r="R83" s="68">
        <v>0</v>
      </c>
      <c r="S83" s="68">
        <f t="shared" si="6"/>
        <v>0</v>
      </c>
      <c r="T83" s="68">
        <v>0</v>
      </c>
      <c r="U83" s="68">
        <v>0</v>
      </c>
      <c r="V83" s="68">
        <v>0</v>
      </c>
      <c r="W83" s="68">
        <f t="shared" si="7"/>
        <v>0</v>
      </c>
      <c r="X83" s="68">
        <v>0</v>
      </c>
      <c r="Y83" s="68">
        <f t="shared" si="8"/>
        <v>0</v>
      </c>
      <c r="Z83" s="68">
        <v>0</v>
      </c>
      <c r="AA83" s="68">
        <f t="shared" si="9"/>
        <v>0</v>
      </c>
      <c r="AB83" s="690">
        <f t="shared" si="10"/>
        <v>0</v>
      </c>
      <c r="AC83" s="69">
        <f t="shared" si="19"/>
        <v>0</v>
      </c>
      <c r="AD83" s="69">
        <f t="shared" si="20"/>
        <v>0</v>
      </c>
      <c r="AE83" s="694">
        <f t="shared" si="13"/>
        <v>0</v>
      </c>
      <c r="AF83" s="698">
        <f t="shared" si="18"/>
        <v>0</v>
      </c>
      <c r="AG83" s="698" t="b">
        <f t="shared" si="17"/>
        <v>1</v>
      </c>
      <c r="AH83" t="s">
        <v>2986</v>
      </c>
      <c r="AI83" s="70">
        <v>0</v>
      </c>
      <c r="AJ83" s="70">
        <v>0</v>
      </c>
      <c r="AK83" s="70">
        <f t="shared" si="14"/>
        <v>0</v>
      </c>
      <c r="AL83" s="70"/>
      <c r="AM83" s="35">
        <v>0</v>
      </c>
      <c r="AN83" s="35">
        <f t="shared" si="15"/>
        <v>0</v>
      </c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</row>
    <row r="84" spans="1:54" ht="14.25" customHeight="1">
      <c r="A84" s="35"/>
      <c r="B84" s="67">
        <v>2311</v>
      </c>
      <c r="C84" s="68" t="s">
        <v>2993</v>
      </c>
      <c r="D84" s="68">
        <v>0</v>
      </c>
      <c r="E84" s="68">
        <v>0</v>
      </c>
      <c r="F84" s="68">
        <v>0</v>
      </c>
      <c r="G84" s="68">
        <f t="shared" si="1"/>
        <v>0</v>
      </c>
      <c r="H84" s="68">
        <v>0</v>
      </c>
      <c r="I84" s="68">
        <f t="shared" si="2"/>
        <v>0</v>
      </c>
      <c r="J84" s="68">
        <v>0</v>
      </c>
      <c r="K84" s="68">
        <f t="shared" si="3"/>
        <v>0</v>
      </c>
      <c r="L84" s="68">
        <v>0</v>
      </c>
      <c r="M84" s="68">
        <v>0</v>
      </c>
      <c r="N84" s="68">
        <v>0</v>
      </c>
      <c r="O84" s="68">
        <f t="shared" si="4"/>
        <v>0</v>
      </c>
      <c r="P84" s="68">
        <v>0</v>
      </c>
      <c r="Q84" s="68">
        <f t="shared" si="5"/>
        <v>0</v>
      </c>
      <c r="R84" s="68">
        <v>0</v>
      </c>
      <c r="S84" s="68">
        <f t="shared" si="6"/>
        <v>0</v>
      </c>
      <c r="T84" s="68">
        <v>0</v>
      </c>
      <c r="U84" s="68">
        <v>0</v>
      </c>
      <c r="V84" s="68">
        <v>0</v>
      </c>
      <c r="W84" s="68">
        <f t="shared" si="7"/>
        <v>0</v>
      </c>
      <c r="X84" s="68">
        <v>0</v>
      </c>
      <c r="Y84" s="68">
        <f t="shared" si="8"/>
        <v>0</v>
      </c>
      <c r="Z84" s="68">
        <v>0</v>
      </c>
      <c r="AA84" s="68">
        <f t="shared" si="9"/>
        <v>0</v>
      </c>
      <c r="AB84" s="690">
        <f t="shared" si="10"/>
        <v>0</v>
      </c>
      <c r="AC84" s="69">
        <f t="shared" si="19"/>
        <v>0</v>
      </c>
      <c r="AD84" s="69">
        <f t="shared" si="20"/>
        <v>0</v>
      </c>
      <c r="AE84" s="694">
        <f t="shared" si="13"/>
        <v>0</v>
      </c>
      <c r="AF84" s="698">
        <f t="shared" si="18"/>
        <v>0</v>
      </c>
      <c r="AG84" s="698" t="b">
        <f t="shared" si="17"/>
        <v>1</v>
      </c>
      <c r="AH84" t="s">
        <v>2994</v>
      </c>
      <c r="AI84" s="70">
        <v>0</v>
      </c>
      <c r="AJ84" s="70">
        <v>0</v>
      </c>
      <c r="AK84" s="70">
        <f t="shared" si="14"/>
        <v>0</v>
      </c>
      <c r="AL84" s="70"/>
      <c r="AM84" s="35">
        <v>0</v>
      </c>
      <c r="AN84" s="35">
        <f t="shared" si="15"/>
        <v>0</v>
      </c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</row>
    <row r="85" spans="1:54" ht="14.25" customHeight="1">
      <c r="A85" s="35"/>
      <c r="B85" s="67">
        <v>2321</v>
      </c>
      <c r="C85" s="68" t="s">
        <v>2995</v>
      </c>
      <c r="D85" s="68">
        <v>0</v>
      </c>
      <c r="E85" s="68">
        <v>0</v>
      </c>
      <c r="F85" s="68">
        <v>0</v>
      </c>
      <c r="G85" s="68">
        <f t="shared" si="1"/>
        <v>0</v>
      </c>
      <c r="H85" s="68">
        <v>0</v>
      </c>
      <c r="I85" s="68">
        <f t="shared" si="2"/>
        <v>0</v>
      </c>
      <c r="J85" s="68">
        <v>0</v>
      </c>
      <c r="K85" s="68">
        <f t="shared" si="3"/>
        <v>0</v>
      </c>
      <c r="L85" s="68">
        <v>0</v>
      </c>
      <c r="M85" s="68">
        <v>0</v>
      </c>
      <c r="N85" s="68">
        <v>0</v>
      </c>
      <c r="O85" s="68">
        <f t="shared" si="4"/>
        <v>0</v>
      </c>
      <c r="P85" s="68">
        <v>0</v>
      </c>
      <c r="Q85" s="68">
        <f t="shared" si="5"/>
        <v>0</v>
      </c>
      <c r="R85" s="68">
        <v>0</v>
      </c>
      <c r="S85" s="68">
        <f t="shared" si="6"/>
        <v>0</v>
      </c>
      <c r="T85" s="68">
        <v>0</v>
      </c>
      <c r="U85" s="68">
        <v>0</v>
      </c>
      <c r="V85" s="68">
        <v>0</v>
      </c>
      <c r="W85" s="68">
        <f t="shared" si="7"/>
        <v>0</v>
      </c>
      <c r="X85" s="68">
        <v>0</v>
      </c>
      <c r="Y85" s="68">
        <f t="shared" si="8"/>
        <v>0</v>
      </c>
      <c r="Z85" s="68">
        <v>0</v>
      </c>
      <c r="AA85" s="68">
        <f t="shared" si="9"/>
        <v>0</v>
      </c>
      <c r="AB85" s="690">
        <f t="shared" si="10"/>
        <v>0</v>
      </c>
      <c r="AC85" s="69">
        <f t="shared" si="19"/>
        <v>0</v>
      </c>
      <c r="AD85" s="69">
        <f t="shared" si="20"/>
        <v>0</v>
      </c>
      <c r="AE85" s="694">
        <f t="shared" si="13"/>
        <v>0</v>
      </c>
      <c r="AF85" s="698">
        <f t="shared" si="18"/>
        <v>0</v>
      </c>
      <c r="AG85" s="698" t="b">
        <f t="shared" si="17"/>
        <v>1</v>
      </c>
      <c r="AH85" t="s">
        <v>2994</v>
      </c>
      <c r="AI85" s="70">
        <v>0</v>
      </c>
      <c r="AJ85" s="70">
        <v>0</v>
      </c>
      <c r="AK85" s="70">
        <f t="shared" si="14"/>
        <v>0</v>
      </c>
      <c r="AL85" s="70"/>
      <c r="AM85" s="35">
        <v>0</v>
      </c>
      <c r="AN85" s="35">
        <f t="shared" si="15"/>
        <v>0</v>
      </c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</row>
    <row r="86" spans="1:54" ht="14.25" customHeight="1">
      <c r="A86" s="35"/>
      <c r="B86" s="67">
        <v>2331</v>
      </c>
      <c r="C86" s="68" t="s">
        <v>2996</v>
      </c>
      <c r="D86" s="68">
        <v>0</v>
      </c>
      <c r="E86" s="68">
        <v>0</v>
      </c>
      <c r="F86" s="68">
        <v>0</v>
      </c>
      <c r="G86" s="68">
        <f t="shared" si="1"/>
        <v>0</v>
      </c>
      <c r="H86" s="68">
        <v>0</v>
      </c>
      <c r="I86" s="68">
        <f t="shared" si="2"/>
        <v>0</v>
      </c>
      <c r="J86" s="68">
        <v>0</v>
      </c>
      <c r="K86" s="68">
        <f t="shared" si="3"/>
        <v>0</v>
      </c>
      <c r="L86" s="68">
        <v>0</v>
      </c>
      <c r="M86" s="68">
        <v>0</v>
      </c>
      <c r="N86" s="68">
        <v>0</v>
      </c>
      <c r="O86" s="68">
        <f t="shared" si="4"/>
        <v>0</v>
      </c>
      <c r="P86" s="68">
        <v>0</v>
      </c>
      <c r="Q86" s="68">
        <f t="shared" si="5"/>
        <v>0</v>
      </c>
      <c r="R86" s="68">
        <v>0</v>
      </c>
      <c r="S86" s="68">
        <f t="shared" si="6"/>
        <v>0</v>
      </c>
      <c r="T86" s="68">
        <v>0</v>
      </c>
      <c r="U86" s="68">
        <v>0</v>
      </c>
      <c r="V86" s="68">
        <v>0</v>
      </c>
      <c r="W86" s="68">
        <f t="shared" si="7"/>
        <v>0</v>
      </c>
      <c r="X86" s="68">
        <v>0</v>
      </c>
      <c r="Y86" s="68">
        <f t="shared" si="8"/>
        <v>0</v>
      </c>
      <c r="Z86" s="68">
        <v>0</v>
      </c>
      <c r="AA86" s="68">
        <f t="shared" si="9"/>
        <v>0</v>
      </c>
      <c r="AB86" s="690">
        <f t="shared" si="10"/>
        <v>0</v>
      </c>
      <c r="AC86" s="69">
        <f t="shared" si="19"/>
        <v>0</v>
      </c>
      <c r="AD86" s="69">
        <f t="shared" si="20"/>
        <v>0</v>
      </c>
      <c r="AE86" s="694">
        <f t="shared" si="13"/>
        <v>0</v>
      </c>
      <c r="AF86" s="698">
        <f t="shared" si="18"/>
        <v>0</v>
      </c>
      <c r="AG86" s="698" t="b">
        <f t="shared" si="17"/>
        <v>1</v>
      </c>
      <c r="AH86" t="s">
        <v>2994</v>
      </c>
      <c r="AI86" s="70">
        <v>0</v>
      </c>
      <c r="AJ86" s="70">
        <v>0</v>
      </c>
      <c r="AK86" s="70">
        <f t="shared" si="14"/>
        <v>0</v>
      </c>
      <c r="AL86" s="70"/>
      <c r="AM86" s="35">
        <v>0</v>
      </c>
      <c r="AN86" s="35">
        <f t="shared" si="15"/>
        <v>0</v>
      </c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</row>
    <row r="87" spans="1:54" ht="15.75" customHeight="1">
      <c r="A87" s="35"/>
      <c r="B87" s="67">
        <v>2341</v>
      </c>
      <c r="C87" s="68" t="s">
        <v>2997</v>
      </c>
      <c r="D87" s="68">
        <v>0</v>
      </c>
      <c r="E87" s="68">
        <v>0</v>
      </c>
      <c r="F87" s="68">
        <v>0</v>
      </c>
      <c r="G87" s="68">
        <f t="shared" si="1"/>
        <v>0</v>
      </c>
      <c r="H87" s="68">
        <v>0</v>
      </c>
      <c r="I87" s="68">
        <f t="shared" si="2"/>
        <v>0</v>
      </c>
      <c r="J87" s="68">
        <v>0</v>
      </c>
      <c r="K87" s="68">
        <f t="shared" si="3"/>
        <v>0</v>
      </c>
      <c r="L87" s="68">
        <v>0</v>
      </c>
      <c r="M87" s="68">
        <v>0</v>
      </c>
      <c r="N87" s="68">
        <v>0</v>
      </c>
      <c r="O87" s="68">
        <f t="shared" si="4"/>
        <v>0</v>
      </c>
      <c r="P87" s="68">
        <v>0</v>
      </c>
      <c r="Q87" s="68">
        <f t="shared" si="5"/>
        <v>0</v>
      </c>
      <c r="R87" s="68">
        <v>0</v>
      </c>
      <c r="S87" s="68">
        <f t="shared" si="6"/>
        <v>0</v>
      </c>
      <c r="T87" s="68">
        <v>0</v>
      </c>
      <c r="U87" s="68">
        <v>0</v>
      </c>
      <c r="V87" s="68">
        <v>0</v>
      </c>
      <c r="W87" s="68">
        <f t="shared" si="7"/>
        <v>0</v>
      </c>
      <c r="X87" s="68">
        <v>0</v>
      </c>
      <c r="Y87" s="68">
        <f t="shared" si="8"/>
        <v>0</v>
      </c>
      <c r="Z87" s="68">
        <v>0</v>
      </c>
      <c r="AA87" s="68">
        <f t="shared" si="9"/>
        <v>0</v>
      </c>
      <c r="AB87" s="690">
        <f t="shared" si="10"/>
        <v>0</v>
      </c>
      <c r="AC87" s="69">
        <f t="shared" si="19"/>
        <v>0</v>
      </c>
      <c r="AD87" s="69">
        <f t="shared" si="20"/>
        <v>0</v>
      </c>
      <c r="AE87" s="694">
        <f t="shared" si="13"/>
        <v>0</v>
      </c>
      <c r="AF87" s="698">
        <f t="shared" si="18"/>
        <v>0</v>
      </c>
      <c r="AG87" s="698" t="b">
        <f t="shared" si="17"/>
        <v>1</v>
      </c>
      <c r="AH87" t="s">
        <v>2994</v>
      </c>
      <c r="AI87" s="70">
        <v>0</v>
      </c>
      <c r="AJ87" s="70">
        <v>0</v>
      </c>
      <c r="AK87" s="70">
        <f t="shared" si="14"/>
        <v>0</v>
      </c>
      <c r="AL87" s="70"/>
      <c r="AM87" s="35">
        <v>0</v>
      </c>
      <c r="AN87" s="35">
        <f t="shared" si="15"/>
        <v>0</v>
      </c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</row>
    <row r="88" spans="1:54" ht="11.25" customHeight="1">
      <c r="A88" s="35"/>
      <c r="B88" s="67">
        <v>2351</v>
      </c>
      <c r="C88" s="68" t="s">
        <v>2998</v>
      </c>
      <c r="D88" s="68">
        <v>0</v>
      </c>
      <c r="E88" s="68">
        <v>0</v>
      </c>
      <c r="F88" s="68">
        <v>0</v>
      </c>
      <c r="G88" s="68">
        <f t="shared" si="1"/>
        <v>0</v>
      </c>
      <c r="H88" s="68">
        <v>0</v>
      </c>
      <c r="I88" s="68">
        <f t="shared" si="2"/>
        <v>0</v>
      </c>
      <c r="J88" s="68">
        <v>0</v>
      </c>
      <c r="K88" s="68">
        <f t="shared" si="3"/>
        <v>0</v>
      </c>
      <c r="L88" s="68">
        <v>0</v>
      </c>
      <c r="M88" s="68">
        <v>0</v>
      </c>
      <c r="N88" s="68">
        <v>0</v>
      </c>
      <c r="O88" s="68">
        <f t="shared" si="4"/>
        <v>0</v>
      </c>
      <c r="P88" s="68">
        <v>0</v>
      </c>
      <c r="Q88" s="68">
        <f t="shared" si="5"/>
        <v>0</v>
      </c>
      <c r="R88" s="68">
        <v>0</v>
      </c>
      <c r="S88" s="68">
        <f t="shared" si="6"/>
        <v>0</v>
      </c>
      <c r="T88" s="68">
        <v>0</v>
      </c>
      <c r="U88" s="68">
        <v>0</v>
      </c>
      <c r="V88" s="68">
        <v>0</v>
      </c>
      <c r="W88" s="68">
        <f t="shared" si="7"/>
        <v>0</v>
      </c>
      <c r="X88" s="68">
        <v>0</v>
      </c>
      <c r="Y88" s="68">
        <f t="shared" si="8"/>
        <v>0</v>
      </c>
      <c r="Z88" s="68">
        <v>0</v>
      </c>
      <c r="AA88" s="68">
        <f t="shared" si="9"/>
        <v>0</v>
      </c>
      <c r="AB88" s="690">
        <f t="shared" si="10"/>
        <v>0</v>
      </c>
      <c r="AC88" s="69">
        <f t="shared" si="19"/>
        <v>0</v>
      </c>
      <c r="AD88" s="69">
        <f t="shared" si="20"/>
        <v>0</v>
      </c>
      <c r="AE88" s="694">
        <f t="shared" si="13"/>
        <v>0</v>
      </c>
      <c r="AF88" s="698">
        <f t="shared" si="18"/>
        <v>0</v>
      </c>
      <c r="AG88" s="698" t="b">
        <f t="shared" si="17"/>
        <v>1</v>
      </c>
      <c r="AH88" t="s">
        <v>2994</v>
      </c>
      <c r="AI88" s="70">
        <v>0</v>
      </c>
      <c r="AJ88" s="70">
        <v>0</v>
      </c>
      <c r="AK88" s="70">
        <f t="shared" si="14"/>
        <v>0</v>
      </c>
      <c r="AL88" s="70"/>
      <c r="AM88" s="35">
        <v>0</v>
      </c>
      <c r="AN88" s="35">
        <f t="shared" si="15"/>
        <v>0</v>
      </c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</row>
    <row r="89" spans="1:54" ht="11.25" customHeight="1">
      <c r="A89" s="35"/>
      <c r="B89" s="67">
        <v>2361</v>
      </c>
      <c r="C89" s="68" t="s">
        <v>2999</v>
      </c>
      <c r="D89" s="68">
        <v>0</v>
      </c>
      <c r="E89" s="68">
        <v>0</v>
      </c>
      <c r="F89" s="68">
        <v>0</v>
      </c>
      <c r="G89" s="68">
        <f t="shared" si="1"/>
        <v>0</v>
      </c>
      <c r="H89" s="68">
        <v>0</v>
      </c>
      <c r="I89" s="68">
        <f t="shared" si="2"/>
        <v>0</v>
      </c>
      <c r="J89" s="68">
        <v>0</v>
      </c>
      <c r="K89" s="68">
        <f t="shared" si="3"/>
        <v>0</v>
      </c>
      <c r="L89" s="68">
        <v>0</v>
      </c>
      <c r="M89" s="68">
        <v>0</v>
      </c>
      <c r="N89" s="68">
        <v>0</v>
      </c>
      <c r="O89" s="68">
        <f t="shared" si="4"/>
        <v>0</v>
      </c>
      <c r="P89" s="68">
        <v>0</v>
      </c>
      <c r="Q89" s="68">
        <f t="shared" si="5"/>
        <v>0</v>
      </c>
      <c r="R89" s="68">
        <v>0</v>
      </c>
      <c r="S89" s="68">
        <f t="shared" si="6"/>
        <v>0</v>
      </c>
      <c r="T89" s="68">
        <v>0</v>
      </c>
      <c r="U89" s="68">
        <v>0</v>
      </c>
      <c r="V89" s="68">
        <v>0</v>
      </c>
      <c r="W89" s="68">
        <f t="shared" si="7"/>
        <v>0</v>
      </c>
      <c r="X89" s="68">
        <v>0</v>
      </c>
      <c r="Y89" s="68">
        <f t="shared" si="8"/>
        <v>0</v>
      </c>
      <c r="Z89" s="68">
        <v>0</v>
      </c>
      <c r="AA89" s="68">
        <f t="shared" si="9"/>
        <v>0</v>
      </c>
      <c r="AB89" s="690">
        <f t="shared" si="10"/>
        <v>0</v>
      </c>
      <c r="AC89" s="69">
        <f t="shared" si="19"/>
        <v>0</v>
      </c>
      <c r="AD89" s="69">
        <f t="shared" si="20"/>
        <v>0</v>
      </c>
      <c r="AE89" s="694">
        <f t="shared" si="13"/>
        <v>0</v>
      </c>
      <c r="AF89" s="698">
        <f t="shared" si="18"/>
        <v>0</v>
      </c>
      <c r="AG89" s="698" t="b">
        <f t="shared" si="17"/>
        <v>1</v>
      </c>
      <c r="AH89" t="s">
        <v>2994</v>
      </c>
      <c r="AI89" s="70">
        <v>0</v>
      </c>
      <c r="AJ89" s="70">
        <v>0</v>
      </c>
      <c r="AK89" s="70">
        <f t="shared" si="14"/>
        <v>0</v>
      </c>
      <c r="AL89" s="70"/>
      <c r="AM89" s="35">
        <v>0</v>
      </c>
      <c r="AN89" s="35">
        <f t="shared" si="15"/>
        <v>0</v>
      </c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</row>
    <row r="90" spans="1:54" ht="11.25" customHeight="1">
      <c r="A90" s="35"/>
      <c r="B90" s="67">
        <v>2371</v>
      </c>
      <c r="C90" s="68" t="s">
        <v>3000</v>
      </c>
      <c r="D90" s="68">
        <v>0</v>
      </c>
      <c r="E90" s="68">
        <v>0</v>
      </c>
      <c r="F90" s="68">
        <v>0</v>
      </c>
      <c r="G90" s="68">
        <f t="shared" si="1"/>
        <v>0</v>
      </c>
      <c r="H90" s="68">
        <v>0</v>
      </c>
      <c r="I90" s="68">
        <f t="shared" si="2"/>
        <v>0</v>
      </c>
      <c r="J90" s="68">
        <v>0</v>
      </c>
      <c r="K90" s="68">
        <f t="shared" si="3"/>
        <v>0</v>
      </c>
      <c r="L90" s="68">
        <v>0</v>
      </c>
      <c r="M90" s="68">
        <v>0</v>
      </c>
      <c r="N90" s="68">
        <v>0</v>
      </c>
      <c r="O90" s="68">
        <f t="shared" si="4"/>
        <v>0</v>
      </c>
      <c r="P90" s="68">
        <v>0</v>
      </c>
      <c r="Q90" s="68">
        <f t="shared" si="5"/>
        <v>0</v>
      </c>
      <c r="R90" s="68">
        <v>0</v>
      </c>
      <c r="S90" s="68">
        <f t="shared" si="6"/>
        <v>0</v>
      </c>
      <c r="T90" s="68">
        <v>0</v>
      </c>
      <c r="U90" s="68">
        <v>0</v>
      </c>
      <c r="V90" s="68">
        <v>0</v>
      </c>
      <c r="W90" s="68">
        <f t="shared" si="7"/>
        <v>0</v>
      </c>
      <c r="X90" s="68">
        <v>0</v>
      </c>
      <c r="Y90" s="68">
        <f t="shared" si="8"/>
        <v>0</v>
      </c>
      <c r="Z90" s="68">
        <v>0</v>
      </c>
      <c r="AA90" s="68">
        <f t="shared" si="9"/>
        <v>0</v>
      </c>
      <c r="AB90" s="690">
        <f t="shared" si="10"/>
        <v>0</v>
      </c>
      <c r="AC90" s="69">
        <f t="shared" si="19"/>
        <v>0</v>
      </c>
      <c r="AD90" s="69">
        <f t="shared" si="20"/>
        <v>0</v>
      </c>
      <c r="AE90" s="694">
        <f t="shared" si="13"/>
        <v>0</v>
      </c>
      <c r="AF90" s="698">
        <f t="shared" si="18"/>
        <v>0</v>
      </c>
      <c r="AG90" s="698" t="b">
        <f t="shared" si="17"/>
        <v>1</v>
      </c>
      <c r="AH90" t="s">
        <v>2994</v>
      </c>
      <c r="AI90" s="70">
        <v>0</v>
      </c>
      <c r="AJ90" s="70">
        <v>0</v>
      </c>
      <c r="AK90" s="70">
        <f t="shared" si="14"/>
        <v>0</v>
      </c>
      <c r="AL90" s="70"/>
      <c r="AM90" s="35">
        <v>0</v>
      </c>
      <c r="AN90" s="35">
        <f t="shared" si="15"/>
        <v>0</v>
      </c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</row>
    <row r="91" spans="1:54" ht="11.25" customHeight="1">
      <c r="A91" s="35"/>
      <c r="B91" s="67">
        <v>2381</v>
      </c>
      <c r="C91" s="68" t="s">
        <v>3001</v>
      </c>
      <c r="D91" s="68">
        <v>0</v>
      </c>
      <c r="E91" s="68">
        <v>0</v>
      </c>
      <c r="F91" s="68">
        <v>0</v>
      </c>
      <c r="G91" s="68">
        <f t="shared" si="1"/>
        <v>0</v>
      </c>
      <c r="H91" s="68">
        <v>0</v>
      </c>
      <c r="I91" s="68">
        <f t="shared" si="2"/>
        <v>0</v>
      </c>
      <c r="J91" s="68">
        <v>0</v>
      </c>
      <c r="K91" s="68">
        <f t="shared" si="3"/>
        <v>0</v>
      </c>
      <c r="L91" s="68">
        <v>0</v>
      </c>
      <c r="M91" s="68">
        <v>0</v>
      </c>
      <c r="N91" s="68">
        <v>0</v>
      </c>
      <c r="O91" s="68">
        <f t="shared" si="4"/>
        <v>0</v>
      </c>
      <c r="P91" s="68">
        <v>0</v>
      </c>
      <c r="Q91" s="68">
        <f t="shared" si="5"/>
        <v>0</v>
      </c>
      <c r="R91" s="68">
        <v>0</v>
      </c>
      <c r="S91" s="68">
        <f t="shared" si="6"/>
        <v>0</v>
      </c>
      <c r="T91" s="68">
        <v>0</v>
      </c>
      <c r="U91" s="68">
        <v>0</v>
      </c>
      <c r="V91" s="68">
        <v>0</v>
      </c>
      <c r="W91" s="68">
        <f t="shared" si="7"/>
        <v>0</v>
      </c>
      <c r="X91" s="68">
        <v>0</v>
      </c>
      <c r="Y91" s="68">
        <f t="shared" si="8"/>
        <v>0</v>
      </c>
      <c r="Z91" s="68">
        <v>0</v>
      </c>
      <c r="AA91" s="68">
        <f t="shared" si="9"/>
        <v>0</v>
      </c>
      <c r="AB91" s="690">
        <f t="shared" si="10"/>
        <v>0</v>
      </c>
      <c r="AC91" s="69">
        <f t="shared" si="19"/>
        <v>0</v>
      </c>
      <c r="AD91" s="69">
        <f t="shared" si="20"/>
        <v>0</v>
      </c>
      <c r="AE91" s="694">
        <f t="shared" si="13"/>
        <v>0</v>
      </c>
      <c r="AF91" s="698">
        <f t="shared" si="18"/>
        <v>0</v>
      </c>
      <c r="AG91" s="698" t="b">
        <f t="shared" si="17"/>
        <v>1</v>
      </c>
      <c r="AH91" t="s">
        <v>2994</v>
      </c>
      <c r="AI91" s="70">
        <v>0</v>
      </c>
      <c r="AJ91" s="70">
        <v>0</v>
      </c>
      <c r="AK91" s="70">
        <f t="shared" si="14"/>
        <v>0</v>
      </c>
      <c r="AL91" s="70"/>
      <c r="AM91" s="35">
        <v>0</v>
      </c>
      <c r="AN91" s="35">
        <f t="shared" si="15"/>
        <v>0</v>
      </c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</row>
    <row r="92" spans="1:54" ht="11.25" customHeight="1">
      <c r="A92" s="35"/>
      <c r="B92" s="67">
        <v>2391</v>
      </c>
      <c r="C92" s="68" t="s">
        <v>3002</v>
      </c>
      <c r="D92" s="68">
        <v>0</v>
      </c>
      <c r="E92" s="68">
        <v>0</v>
      </c>
      <c r="F92" s="68">
        <v>0</v>
      </c>
      <c r="G92" s="68">
        <f t="shared" si="1"/>
        <v>0</v>
      </c>
      <c r="H92" s="68">
        <v>0</v>
      </c>
      <c r="I92" s="68">
        <f t="shared" si="2"/>
        <v>0</v>
      </c>
      <c r="J92" s="68">
        <v>0</v>
      </c>
      <c r="K92" s="68">
        <f t="shared" si="3"/>
        <v>0</v>
      </c>
      <c r="L92" s="68">
        <v>0</v>
      </c>
      <c r="M92" s="68">
        <v>0</v>
      </c>
      <c r="N92" s="68">
        <v>0</v>
      </c>
      <c r="O92" s="68">
        <f t="shared" si="4"/>
        <v>0</v>
      </c>
      <c r="P92" s="68">
        <v>0</v>
      </c>
      <c r="Q92" s="68">
        <f t="shared" si="5"/>
        <v>0</v>
      </c>
      <c r="R92" s="68">
        <v>0</v>
      </c>
      <c r="S92" s="68">
        <f t="shared" si="6"/>
        <v>0</v>
      </c>
      <c r="T92" s="68">
        <v>0</v>
      </c>
      <c r="U92" s="68">
        <v>0</v>
      </c>
      <c r="V92" s="68">
        <v>0</v>
      </c>
      <c r="W92" s="68">
        <f t="shared" si="7"/>
        <v>0</v>
      </c>
      <c r="X92" s="68">
        <v>0</v>
      </c>
      <c r="Y92" s="68">
        <f t="shared" si="8"/>
        <v>0</v>
      </c>
      <c r="Z92" s="68">
        <v>0</v>
      </c>
      <c r="AA92" s="68">
        <f t="shared" si="9"/>
        <v>0</v>
      </c>
      <c r="AB92" s="690">
        <f t="shared" si="10"/>
        <v>0</v>
      </c>
      <c r="AC92" s="69">
        <f t="shared" si="19"/>
        <v>0</v>
      </c>
      <c r="AD92" s="69">
        <f t="shared" si="20"/>
        <v>0</v>
      </c>
      <c r="AE92" s="694">
        <f t="shared" si="13"/>
        <v>0</v>
      </c>
      <c r="AF92" s="698">
        <f t="shared" si="18"/>
        <v>0</v>
      </c>
      <c r="AG92" s="698" t="b">
        <f t="shared" si="17"/>
        <v>1</v>
      </c>
      <c r="AH92" t="s">
        <v>2994</v>
      </c>
      <c r="AI92" s="70">
        <v>0</v>
      </c>
      <c r="AJ92" s="70">
        <v>0</v>
      </c>
      <c r="AK92" s="70">
        <f t="shared" si="14"/>
        <v>0</v>
      </c>
      <c r="AL92" s="70"/>
      <c r="AM92" s="35">
        <v>0</v>
      </c>
      <c r="AN92" s="35">
        <f t="shared" si="15"/>
        <v>0</v>
      </c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</row>
    <row r="93" spans="1:54" ht="11.25" customHeight="1">
      <c r="A93" s="35"/>
      <c r="B93" s="67">
        <v>2411</v>
      </c>
      <c r="C93" s="68" t="s">
        <v>3003</v>
      </c>
      <c r="D93" s="68">
        <v>0</v>
      </c>
      <c r="E93" s="68">
        <v>0</v>
      </c>
      <c r="F93" s="68">
        <v>0</v>
      </c>
      <c r="G93" s="68">
        <f t="shared" si="1"/>
        <v>0</v>
      </c>
      <c r="H93" s="68">
        <v>0</v>
      </c>
      <c r="I93" s="68">
        <f t="shared" si="2"/>
        <v>0</v>
      </c>
      <c r="J93" s="68">
        <v>0</v>
      </c>
      <c r="K93" s="68">
        <f t="shared" si="3"/>
        <v>0</v>
      </c>
      <c r="L93" s="68">
        <v>0</v>
      </c>
      <c r="M93" s="68">
        <v>0</v>
      </c>
      <c r="N93" s="68">
        <v>0</v>
      </c>
      <c r="O93" s="68">
        <f t="shared" si="4"/>
        <v>0</v>
      </c>
      <c r="P93" s="68">
        <v>0</v>
      </c>
      <c r="Q93" s="68">
        <f t="shared" si="5"/>
        <v>0</v>
      </c>
      <c r="R93" s="68">
        <v>0</v>
      </c>
      <c r="S93" s="68">
        <f t="shared" si="6"/>
        <v>0</v>
      </c>
      <c r="T93" s="68">
        <v>0</v>
      </c>
      <c r="U93" s="68">
        <v>0</v>
      </c>
      <c r="V93" s="68">
        <v>0</v>
      </c>
      <c r="W93" s="68">
        <f t="shared" si="7"/>
        <v>0</v>
      </c>
      <c r="X93" s="68">
        <v>0</v>
      </c>
      <c r="Y93" s="68">
        <f t="shared" si="8"/>
        <v>0</v>
      </c>
      <c r="Z93" s="68">
        <v>0</v>
      </c>
      <c r="AA93" s="68">
        <f t="shared" si="9"/>
        <v>0</v>
      </c>
      <c r="AB93" s="690">
        <f t="shared" si="10"/>
        <v>0</v>
      </c>
      <c r="AC93" s="69">
        <f t="shared" si="19"/>
        <v>0</v>
      </c>
      <c r="AD93" s="69">
        <f t="shared" si="20"/>
        <v>0</v>
      </c>
      <c r="AE93" s="694">
        <f t="shared" si="13"/>
        <v>0</v>
      </c>
      <c r="AF93" s="698">
        <f t="shared" si="18"/>
        <v>0</v>
      </c>
      <c r="AG93" s="698" t="b">
        <f t="shared" si="17"/>
        <v>1</v>
      </c>
      <c r="AH93" t="s">
        <v>3004</v>
      </c>
      <c r="AI93" s="70">
        <v>0</v>
      </c>
      <c r="AJ93" s="70">
        <v>0</v>
      </c>
      <c r="AK93" s="70">
        <f t="shared" si="14"/>
        <v>0</v>
      </c>
      <c r="AL93" s="70"/>
      <c r="AM93" s="35">
        <v>0</v>
      </c>
      <c r="AN93" s="35">
        <f t="shared" si="15"/>
        <v>0</v>
      </c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ht="11.25" customHeight="1">
      <c r="A94" s="35"/>
      <c r="B94" s="67">
        <v>2421</v>
      </c>
      <c r="C94" s="68" t="s">
        <v>3005</v>
      </c>
      <c r="D94" s="68">
        <v>0</v>
      </c>
      <c r="E94" s="68">
        <v>0</v>
      </c>
      <c r="F94" s="68">
        <v>0</v>
      </c>
      <c r="G94" s="68">
        <f t="shared" si="1"/>
        <v>0</v>
      </c>
      <c r="H94" s="68">
        <v>0</v>
      </c>
      <c r="I94" s="68">
        <f t="shared" si="2"/>
        <v>0</v>
      </c>
      <c r="J94" s="68">
        <v>0</v>
      </c>
      <c r="K94" s="68">
        <f t="shared" si="3"/>
        <v>0</v>
      </c>
      <c r="L94" s="68">
        <v>0</v>
      </c>
      <c r="M94" s="68">
        <v>0</v>
      </c>
      <c r="N94" s="68">
        <v>0</v>
      </c>
      <c r="O94" s="68">
        <f t="shared" si="4"/>
        <v>0</v>
      </c>
      <c r="P94" s="68">
        <v>0</v>
      </c>
      <c r="Q94" s="68">
        <f t="shared" si="5"/>
        <v>0</v>
      </c>
      <c r="R94" s="68">
        <v>0</v>
      </c>
      <c r="S94" s="68">
        <f t="shared" si="6"/>
        <v>0</v>
      </c>
      <c r="T94" s="68">
        <v>0</v>
      </c>
      <c r="U94" s="68">
        <v>0</v>
      </c>
      <c r="V94" s="68">
        <v>0</v>
      </c>
      <c r="W94" s="68">
        <f t="shared" si="7"/>
        <v>0</v>
      </c>
      <c r="X94" s="68">
        <v>0</v>
      </c>
      <c r="Y94" s="68">
        <f t="shared" si="8"/>
        <v>0</v>
      </c>
      <c r="Z94" s="68">
        <v>0</v>
      </c>
      <c r="AA94" s="68">
        <f t="shared" si="9"/>
        <v>0</v>
      </c>
      <c r="AB94" s="690">
        <f t="shared" si="10"/>
        <v>0</v>
      </c>
      <c r="AC94" s="69">
        <f t="shared" si="19"/>
        <v>0</v>
      </c>
      <c r="AD94" s="69">
        <f t="shared" si="20"/>
        <v>0</v>
      </c>
      <c r="AE94" s="694">
        <f t="shared" si="13"/>
        <v>0</v>
      </c>
      <c r="AF94" s="698">
        <f t="shared" si="18"/>
        <v>0</v>
      </c>
      <c r="AG94" s="698" t="b">
        <f t="shared" si="17"/>
        <v>1</v>
      </c>
      <c r="AH94" t="s">
        <v>3004</v>
      </c>
      <c r="AI94" s="70">
        <v>0</v>
      </c>
      <c r="AJ94" s="70">
        <v>0</v>
      </c>
      <c r="AK94" s="70">
        <f t="shared" si="14"/>
        <v>0</v>
      </c>
      <c r="AL94" s="70"/>
      <c r="AM94" s="35">
        <v>0</v>
      </c>
      <c r="AN94" s="35">
        <f t="shared" si="15"/>
        <v>0</v>
      </c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</row>
    <row r="95" spans="1:54" ht="11.25" customHeight="1">
      <c r="A95" s="35"/>
      <c r="B95" s="67">
        <v>2431</v>
      </c>
      <c r="C95" s="68" t="s">
        <v>3006</v>
      </c>
      <c r="D95" s="68">
        <v>0</v>
      </c>
      <c r="E95" s="68">
        <v>0</v>
      </c>
      <c r="F95" s="68">
        <v>0</v>
      </c>
      <c r="G95" s="68">
        <f t="shared" si="1"/>
        <v>0</v>
      </c>
      <c r="H95" s="68">
        <v>0</v>
      </c>
      <c r="I95" s="68">
        <f t="shared" si="2"/>
        <v>0</v>
      </c>
      <c r="J95" s="68">
        <v>0</v>
      </c>
      <c r="K95" s="68">
        <f t="shared" si="3"/>
        <v>0</v>
      </c>
      <c r="L95" s="68">
        <v>0</v>
      </c>
      <c r="M95" s="68">
        <v>0</v>
      </c>
      <c r="N95" s="68">
        <v>0</v>
      </c>
      <c r="O95" s="68">
        <f t="shared" si="4"/>
        <v>0</v>
      </c>
      <c r="P95" s="68">
        <v>0</v>
      </c>
      <c r="Q95" s="68">
        <f t="shared" si="5"/>
        <v>0</v>
      </c>
      <c r="R95" s="68">
        <v>0</v>
      </c>
      <c r="S95" s="68">
        <f t="shared" si="6"/>
        <v>0</v>
      </c>
      <c r="T95" s="68">
        <v>0</v>
      </c>
      <c r="U95" s="68">
        <v>0</v>
      </c>
      <c r="V95" s="68">
        <v>0</v>
      </c>
      <c r="W95" s="68">
        <f t="shared" si="7"/>
        <v>0</v>
      </c>
      <c r="X95" s="68">
        <v>0</v>
      </c>
      <c r="Y95" s="68">
        <f t="shared" si="8"/>
        <v>0</v>
      </c>
      <c r="Z95" s="68">
        <v>0</v>
      </c>
      <c r="AA95" s="68">
        <f t="shared" si="9"/>
        <v>0</v>
      </c>
      <c r="AB95" s="690">
        <f t="shared" si="10"/>
        <v>0</v>
      </c>
      <c r="AC95" s="69">
        <f t="shared" si="19"/>
        <v>0</v>
      </c>
      <c r="AD95" s="69">
        <f t="shared" si="20"/>
        <v>0</v>
      </c>
      <c r="AE95" s="694">
        <f t="shared" si="13"/>
        <v>0</v>
      </c>
      <c r="AF95" s="698">
        <f t="shared" si="18"/>
        <v>0</v>
      </c>
      <c r="AG95" s="698" t="b">
        <f t="shared" si="17"/>
        <v>1</v>
      </c>
      <c r="AH95" t="s">
        <v>3004</v>
      </c>
      <c r="AI95" s="70">
        <v>0</v>
      </c>
      <c r="AJ95" s="70">
        <v>0</v>
      </c>
      <c r="AK95" s="70">
        <f t="shared" si="14"/>
        <v>0</v>
      </c>
      <c r="AL95" s="70"/>
      <c r="AM95" s="35">
        <v>0</v>
      </c>
      <c r="AN95" s="35">
        <f t="shared" si="15"/>
        <v>0</v>
      </c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</row>
    <row r="96" spans="1:54" ht="11.25" customHeight="1">
      <c r="A96" s="35"/>
      <c r="B96" s="67">
        <v>2441</v>
      </c>
      <c r="C96" s="68" t="s">
        <v>666</v>
      </c>
      <c r="D96" s="68">
        <v>0</v>
      </c>
      <c r="E96" s="68">
        <v>0</v>
      </c>
      <c r="F96" s="68">
        <v>0</v>
      </c>
      <c r="G96" s="68">
        <f t="shared" si="1"/>
        <v>0</v>
      </c>
      <c r="H96" s="68">
        <v>0</v>
      </c>
      <c r="I96" s="68">
        <f t="shared" si="2"/>
        <v>0</v>
      </c>
      <c r="J96" s="68">
        <v>0</v>
      </c>
      <c r="K96" s="68">
        <f t="shared" si="3"/>
        <v>0</v>
      </c>
      <c r="L96" s="68">
        <v>0</v>
      </c>
      <c r="M96" s="68">
        <v>0</v>
      </c>
      <c r="N96" s="68">
        <v>0</v>
      </c>
      <c r="O96" s="68">
        <f t="shared" si="4"/>
        <v>0</v>
      </c>
      <c r="P96" s="68">
        <v>0</v>
      </c>
      <c r="Q96" s="68">
        <f t="shared" si="5"/>
        <v>0</v>
      </c>
      <c r="R96" s="68">
        <v>0</v>
      </c>
      <c r="S96" s="68">
        <f t="shared" si="6"/>
        <v>0</v>
      </c>
      <c r="T96" s="68">
        <v>0</v>
      </c>
      <c r="U96" s="68">
        <v>0</v>
      </c>
      <c r="V96" s="68">
        <v>0</v>
      </c>
      <c r="W96" s="68">
        <f t="shared" si="7"/>
        <v>0</v>
      </c>
      <c r="X96" s="68">
        <v>0</v>
      </c>
      <c r="Y96" s="68">
        <f t="shared" si="8"/>
        <v>0</v>
      </c>
      <c r="Z96" s="68">
        <v>0</v>
      </c>
      <c r="AA96" s="68">
        <f t="shared" si="9"/>
        <v>0</v>
      </c>
      <c r="AB96" s="690">
        <f t="shared" si="10"/>
        <v>0</v>
      </c>
      <c r="AC96" s="69">
        <f t="shared" si="19"/>
        <v>0</v>
      </c>
      <c r="AD96" s="69">
        <f t="shared" si="20"/>
        <v>0</v>
      </c>
      <c r="AE96" s="694">
        <f t="shared" si="13"/>
        <v>0</v>
      </c>
      <c r="AF96" s="698">
        <f t="shared" si="18"/>
        <v>0</v>
      </c>
      <c r="AG96" s="698" t="b">
        <f t="shared" si="17"/>
        <v>1</v>
      </c>
      <c r="AH96" t="s">
        <v>3004</v>
      </c>
      <c r="AI96" s="70">
        <v>0</v>
      </c>
      <c r="AJ96" s="70">
        <v>0</v>
      </c>
      <c r="AK96" s="70">
        <f t="shared" si="14"/>
        <v>0</v>
      </c>
      <c r="AL96" s="70"/>
      <c r="AM96" s="35">
        <v>0</v>
      </c>
      <c r="AN96" s="35">
        <f t="shared" si="15"/>
        <v>0</v>
      </c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</row>
    <row r="97" spans="1:54" ht="11.25" customHeight="1">
      <c r="A97" s="35"/>
      <c r="B97" s="67">
        <v>2451</v>
      </c>
      <c r="C97" s="68" t="s">
        <v>3007</v>
      </c>
      <c r="D97" s="68">
        <v>0</v>
      </c>
      <c r="E97" s="68">
        <v>0</v>
      </c>
      <c r="F97" s="68">
        <v>0</v>
      </c>
      <c r="G97" s="68">
        <f t="shared" si="1"/>
        <v>0</v>
      </c>
      <c r="H97" s="68">
        <v>0</v>
      </c>
      <c r="I97" s="68">
        <f t="shared" si="2"/>
        <v>0</v>
      </c>
      <c r="J97" s="68">
        <v>0</v>
      </c>
      <c r="K97" s="68">
        <f t="shared" si="3"/>
        <v>0</v>
      </c>
      <c r="L97" s="68">
        <v>0</v>
      </c>
      <c r="M97" s="68">
        <v>0</v>
      </c>
      <c r="N97" s="68">
        <v>0</v>
      </c>
      <c r="O97" s="68">
        <f t="shared" si="4"/>
        <v>0</v>
      </c>
      <c r="P97" s="68">
        <v>0</v>
      </c>
      <c r="Q97" s="68">
        <f t="shared" si="5"/>
        <v>0</v>
      </c>
      <c r="R97" s="68">
        <v>0</v>
      </c>
      <c r="S97" s="68">
        <f t="shared" si="6"/>
        <v>0</v>
      </c>
      <c r="T97" s="68">
        <v>0</v>
      </c>
      <c r="U97" s="68">
        <v>0</v>
      </c>
      <c r="V97" s="68">
        <v>0</v>
      </c>
      <c r="W97" s="68">
        <f t="shared" si="7"/>
        <v>0</v>
      </c>
      <c r="X97" s="68">
        <v>0</v>
      </c>
      <c r="Y97" s="68">
        <f t="shared" si="8"/>
        <v>0</v>
      </c>
      <c r="Z97" s="68">
        <v>0</v>
      </c>
      <c r="AA97" s="68">
        <f t="shared" si="9"/>
        <v>0</v>
      </c>
      <c r="AB97" s="690">
        <f t="shared" si="10"/>
        <v>0</v>
      </c>
      <c r="AC97" s="69">
        <f t="shared" si="19"/>
        <v>0</v>
      </c>
      <c r="AD97" s="69">
        <f t="shared" si="20"/>
        <v>0</v>
      </c>
      <c r="AE97" s="694">
        <f t="shared" si="13"/>
        <v>0</v>
      </c>
      <c r="AF97" s="698">
        <f t="shared" si="18"/>
        <v>0</v>
      </c>
      <c r="AG97" s="698" t="b">
        <f t="shared" si="17"/>
        <v>1</v>
      </c>
      <c r="AH97" t="s">
        <v>3004</v>
      </c>
      <c r="AI97" s="70">
        <v>0</v>
      </c>
      <c r="AJ97" s="70">
        <v>0</v>
      </c>
      <c r="AK97" s="70">
        <f t="shared" si="14"/>
        <v>0</v>
      </c>
      <c r="AL97" s="70"/>
      <c r="AM97" s="35">
        <v>0</v>
      </c>
      <c r="AN97" s="35">
        <f t="shared" si="15"/>
        <v>0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</row>
    <row r="98" spans="1:54" ht="11.25" customHeight="1">
      <c r="A98" s="35"/>
      <c r="B98" s="67">
        <v>2461</v>
      </c>
      <c r="C98" s="68" t="s">
        <v>668</v>
      </c>
      <c r="D98" s="68">
        <v>0</v>
      </c>
      <c r="E98" s="68">
        <v>0</v>
      </c>
      <c r="F98" s="68">
        <v>0</v>
      </c>
      <c r="G98" s="68">
        <f t="shared" si="1"/>
        <v>0</v>
      </c>
      <c r="H98" s="68">
        <v>0</v>
      </c>
      <c r="I98" s="68">
        <f t="shared" si="2"/>
        <v>0</v>
      </c>
      <c r="J98" s="68">
        <v>0</v>
      </c>
      <c r="K98" s="68">
        <f t="shared" si="3"/>
        <v>0</v>
      </c>
      <c r="L98" s="68">
        <v>0</v>
      </c>
      <c r="M98" s="68">
        <v>0</v>
      </c>
      <c r="N98" s="68">
        <v>0</v>
      </c>
      <c r="O98" s="68">
        <f t="shared" si="4"/>
        <v>0</v>
      </c>
      <c r="P98" s="68">
        <v>0</v>
      </c>
      <c r="Q98" s="68">
        <f t="shared" si="5"/>
        <v>0</v>
      </c>
      <c r="R98" s="68">
        <v>0</v>
      </c>
      <c r="S98" s="68">
        <f t="shared" si="6"/>
        <v>0</v>
      </c>
      <c r="T98" s="68">
        <v>0</v>
      </c>
      <c r="U98" s="68">
        <v>0</v>
      </c>
      <c r="V98" s="68">
        <v>0</v>
      </c>
      <c r="W98" s="68">
        <f t="shared" si="7"/>
        <v>0</v>
      </c>
      <c r="X98" s="68">
        <v>0</v>
      </c>
      <c r="Y98" s="68">
        <f t="shared" si="8"/>
        <v>0</v>
      </c>
      <c r="Z98" s="68">
        <v>0</v>
      </c>
      <c r="AA98" s="68">
        <f t="shared" si="9"/>
        <v>0</v>
      </c>
      <c r="AB98" s="690">
        <f t="shared" si="10"/>
        <v>0</v>
      </c>
      <c r="AC98" s="69">
        <f t="shared" si="19"/>
        <v>0</v>
      </c>
      <c r="AD98" s="69">
        <f t="shared" si="20"/>
        <v>0</v>
      </c>
      <c r="AE98" s="694">
        <f t="shared" si="13"/>
        <v>0</v>
      </c>
      <c r="AF98" s="698">
        <f t="shared" si="18"/>
        <v>0</v>
      </c>
      <c r="AG98" s="698" t="b">
        <f t="shared" si="17"/>
        <v>1</v>
      </c>
      <c r="AH98" t="s">
        <v>3004</v>
      </c>
      <c r="AI98" s="70">
        <v>0</v>
      </c>
      <c r="AJ98" s="70">
        <v>0</v>
      </c>
      <c r="AK98" s="70">
        <f t="shared" si="14"/>
        <v>0</v>
      </c>
      <c r="AL98" s="70"/>
      <c r="AM98" s="35">
        <v>0</v>
      </c>
      <c r="AN98" s="35">
        <f t="shared" si="15"/>
        <v>0</v>
      </c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</row>
    <row r="99" spans="1:54" ht="11.25" customHeight="1">
      <c r="A99" s="35"/>
      <c r="B99" s="67">
        <v>2471</v>
      </c>
      <c r="C99" s="68" t="s">
        <v>3008</v>
      </c>
      <c r="D99" s="68">
        <v>0</v>
      </c>
      <c r="E99" s="68">
        <v>0</v>
      </c>
      <c r="F99" s="68">
        <v>0</v>
      </c>
      <c r="G99" s="68">
        <f t="shared" si="1"/>
        <v>0</v>
      </c>
      <c r="H99" s="68">
        <v>0</v>
      </c>
      <c r="I99" s="68">
        <f t="shared" si="2"/>
        <v>0</v>
      </c>
      <c r="J99" s="68">
        <v>0</v>
      </c>
      <c r="K99" s="68">
        <f t="shared" si="3"/>
        <v>0</v>
      </c>
      <c r="L99" s="68">
        <v>0</v>
      </c>
      <c r="M99" s="68">
        <v>0</v>
      </c>
      <c r="N99" s="68">
        <v>0</v>
      </c>
      <c r="O99" s="68">
        <f t="shared" si="4"/>
        <v>0</v>
      </c>
      <c r="P99" s="68">
        <v>0</v>
      </c>
      <c r="Q99" s="68">
        <f t="shared" si="5"/>
        <v>0</v>
      </c>
      <c r="R99" s="68">
        <v>0</v>
      </c>
      <c r="S99" s="68">
        <f t="shared" si="6"/>
        <v>0</v>
      </c>
      <c r="T99" s="68">
        <v>0</v>
      </c>
      <c r="U99" s="68">
        <v>0</v>
      </c>
      <c r="V99" s="68">
        <v>0</v>
      </c>
      <c r="W99" s="68">
        <f t="shared" si="7"/>
        <v>0</v>
      </c>
      <c r="X99" s="68">
        <v>0</v>
      </c>
      <c r="Y99" s="68">
        <f t="shared" si="8"/>
        <v>0</v>
      </c>
      <c r="Z99" s="68">
        <v>0</v>
      </c>
      <c r="AA99" s="68">
        <f t="shared" si="9"/>
        <v>0</v>
      </c>
      <c r="AB99" s="690">
        <f t="shared" si="10"/>
        <v>0</v>
      </c>
      <c r="AC99" s="69">
        <f t="shared" si="19"/>
        <v>0</v>
      </c>
      <c r="AD99" s="69">
        <f t="shared" si="20"/>
        <v>0</v>
      </c>
      <c r="AE99" s="694">
        <f t="shared" si="13"/>
        <v>0</v>
      </c>
      <c r="AF99" s="698">
        <f t="shared" si="18"/>
        <v>0</v>
      </c>
      <c r="AG99" s="698" t="b">
        <f t="shared" si="17"/>
        <v>1</v>
      </c>
      <c r="AH99" t="s">
        <v>3004</v>
      </c>
      <c r="AI99" s="70">
        <v>0</v>
      </c>
      <c r="AJ99" s="70">
        <v>0</v>
      </c>
      <c r="AK99" s="70">
        <f t="shared" si="14"/>
        <v>0</v>
      </c>
      <c r="AL99" s="70"/>
      <c r="AM99" s="35">
        <v>0</v>
      </c>
      <c r="AN99" s="35">
        <f t="shared" si="15"/>
        <v>0</v>
      </c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</row>
    <row r="100" spans="1:54" ht="11.25" customHeight="1">
      <c r="A100" s="35"/>
      <c r="B100" s="67">
        <v>2481</v>
      </c>
      <c r="C100" s="68" t="s">
        <v>670</v>
      </c>
      <c r="D100" s="68">
        <v>0</v>
      </c>
      <c r="E100" s="68">
        <v>0</v>
      </c>
      <c r="F100" s="68">
        <v>0</v>
      </c>
      <c r="G100" s="68">
        <f t="shared" si="1"/>
        <v>0</v>
      </c>
      <c r="H100" s="68">
        <v>0</v>
      </c>
      <c r="I100" s="68">
        <f t="shared" si="2"/>
        <v>0</v>
      </c>
      <c r="J100" s="68">
        <v>0</v>
      </c>
      <c r="K100" s="68">
        <f t="shared" si="3"/>
        <v>0</v>
      </c>
      <c r="L100" s="68">
        <v>0</v>
      </c>
      <c r="M100" s="68">
        <v>0</v>
      </c>
      <c r="N100" s="68">
        <v>0</v>
      </c>
      <c r="O100" s="68">
        <f t="shared" si="4"/>
        <v>0</v>
      </c>
      <c r="P100" s="68">
        <v>0</v>
      </c>
      <c r="Q100" s="68">
        <f t="shared" si="5"/>
        <v>0</v>
      </c>
      <c r="R100" s="68">
        <v>0</v>
      </c>
      <c r="S100" s="68">
        <f t="shared" si="6"/>
        <v>0</v>
      </c>
      <c r="T100" s="68">
        <v>0</v>
      </c>
      <c r="U100" s="68">
        <v>0</v>
      </c>
      <c r="V100" s="68">
        <v>0</v>
      </c>
      <c r="W100" s="68">
        <f t="shared" si="7"/>
        <v>0</v>
      </c>
      <c r="X100" s="68">
        <v>0</v>
      </c>
      <c r="Y100" s="68">
        <f t="shared" si="8"/>
        <v>0</v>
      </c>
      <c r="Z100" s="68">
        <v>0</v>
      </c>
      <c r="AA100" s="68">
        <f t="shared" si="9"/>
        <v>0</v>
      </c>
      <c r="AB100" s="690">
        <f t="shared" si="10"/>
        <v>0</v>
      </c>
      <c r="AC100" s="69">
        <f t="shared" si="19"/>
        <v>0</v>
      </c>
      <c r="AD100" s="69">
        <f t="shared" si="20"/>
        <v>0</v>
      </c>
      <c r="AE100" s="694">
        <f t="shared" si="13"/>
        <v>0</v>
      </c>
      <c r="AF100" s="698">
        <f t="shared" si="18"/>
        <v>0</v>
      </c>
      <c r="AG100" s="698" t="b">
        <f t="shared" si="17"/>
        <v>1</v>
      </c>
      <c r="AH100" t="s">
        <v>3004</v>
      </c>
      <c r="AI100" s="70">
        <v>0</v>
      </c>
      <c r="AJ100" s="70">
        <v>0</v>
      </c>
      <c r="AK100" s="70">
        <f t="shared" si="14"/>
        <v>0</v>
      </c>
      <c r="AL100" s="70"/>
      <c r="AM100" s="35">
        <v>0</v>
      </c>
      <c r="AN100" s="35">
        <f t="shared" si="15"/>
        <v>0</v>
      </c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</row>
    <row r="101" spans="1:54" ht="11.25" customHeight="1">
      <c r="A101" s="35"/>
      <c r="B101" s="67">
        <v>2491</v>
      </c>
      <c r="C101" s="68" t="s">
        <v>3009</v>
      </c>
      <c r="D101" s="68">
        <v>0</v>
      </c>
      <c r="E101" s="68">
        <v>0</v>
      </c>
      <c r="F101" s="68">
        <v>0</v>
      </c>
      <c r="G101" s="68">
        <f t="shared" si="1"/>
        <v>0</v>
      </c>
      <c r="H101" s="68">
        <v>0</v>
      </c>
      <c r="I101" s="68">
        <f t="shared" si="2"/>
        <v>0</v>
      </c>
      <c r="J101" s="68">
        <v>0</v>
      </c>
      <c r="K101" s="68">
        <f t="shared" si="3"/>
        <v>0</v>
      </c>
      <c r="L101" s="68">
        <v>0</v>
      </c>
      <c r="M101" s="68">
        <v>0</v>
      </c>
      <c r="N101" s="68">
        <v>0</v>
      </c>
      <c r="O101" s="68">
        <f t="shared" si="4"/>
        <v>0</v>
      </c>
      <c r="P101" s="68">
        <v>0</v>
      </c>
      <c r="Q101" s="68">
        <f t="shared" si="5"/>
        <v>0</v>
      </c>
      <c r="R101" s="68">
        <v>0</v>
      </c>
      <c r="S101" s="68">
        <f t="shared" si="6"/>
        <v>0</v>
      </c>
      <c r="T101" s="68">
        <v>0</v>
      </c>
      <c r="U101" s="68">
        <v>0</v>
      </c>
      <c r="V101" s="68">
        <v>0</v>
      </c>
      <c r="W101" s="68">
        <f t="shared" si="7"/>
        <v>0</v>
      </c>
      <c r="X101" s="68">
        <v>0</v>
      </c>
      <c r="Y101" s="68">
        <f t="shared" si="8"/>
        <v>0</v>
      </c>
      <c r="Z101" s="68">
        <v>0</v>
      </c>
      <c r="AA101" s="68">
        <f t="shared" si="9"/>
        <v>0</v>
      </c>
      <c r="AB101" s="690">
        <f t="shared" si="10"/>
        <v>0</v>
      </c>
      <c r="AC101" s="69">
        <f t="shared" si="19"/>
        <v>0</v>
      </c>
      <c r="AD101" s="69">
        <f t="shared" si="20"/>
        <v>0</v>
      </c>
      <c r="AE101" s="694">
        <f t="shared" si="13"/>
        <v>0</v>
      </c>
      <c r="AF101" s="698">
        <f t="shared" si="18"/>
        <v>0</v>
      </c>
      <c r="AG101" s="698" t="b">
        <f t="shared" si="17"/>
        <v>1</v>
      </c>
      <c r="AH101" t="s">
        <v>3004</v>
      </c>
      <c r="AI101" s="70">
        <v>0</v>
      </c>
      <c r="AJ101" s="70">
        <v>0</v>
      </c>
      <c r="AK101" s="70">
        <f t="shared" si="14"/>
        <v>0</v>
      </c>
      <c r="AL101" s="70"/>
      <c r="AM101" s="35">
        <v>0</v>
      </c>
      <c r="AN101" s="35">
        <f t="shared" si="15"/>
        <v>0</v>
      </c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</row>
    <row r="102" spans="1:54" ht="11.25" customHeight="1">
      <c r="A102" s="35"/>
      <c r="B102" s="67">
        <v>2511</v>
      </c>
      <c r="C102" s="68" t="s">
        <v>3010</v>
      </c>
      <c r="D102" s="68">
        <v>0</v>
      </c>
      <c r="E102" s="68">
        <v>0</v>
      </c>
      <c r="F102" s="68">
        <v>0</v>
      </c>
      <c r="G102" s="68">
        <f t="shared" si="1"/>
        <v>0</v>
      </c>
      <c r="H102" s="68">
        <v>0</v>
      </c>
      <c r="I102" s="68">
        <f t="shared" si="2"/>
        <v>0</v>
      </c>
      <c r="J102" s="68">
        <v>0</v>
      </c>
      <c r="K102" s="68">
        <f t="shared" si="3"/>
        <v>0</v>
      </c>
      <c r="L102" s="68">
        <v>0</v>
      </c>
      <c r="M102" s="68">
        <v>0</v>
      </c>
      <c r="N102" s="68">
        <v>0</v>
      </c>
      <c r="O102" s="68">
        <f t="shared" si="4"/>
        <v>0</v>
      </c>
      <c r="P102" s="68">
        <v>0</v>
      </c>
      <c r="Q102" s="68">
        <f t="shared" si="5"/>
        <v>0</v>
      </c>
      <c r="R102" s="68">
        <v>0</v>
      </c>
      <c r="S102" s="68">
        <f t="shared" si="6"/>
        <v>0</v>
      </c>
      <c r="T102" s="68">
        <v>0</v>
      </c>
      <c r="U102" s="68">
        <v>0</v>
      </c>
      <c r="V102" s="68">
        <v>0</v>
      </c>
      <c r="W102" s="68">
        <f t="shared" si="7"/>
        <v>0</v>
      </c>
      <c r="X102" s="68">
        <v>0</v>
      </c>
      <c r="Y102" s="68">
        <f t="shared" si="8"/>
        <v>0</v>
      </c>
      <c r="Z102" s="68">
        <v>0</v>
      </c>
      <c r="AA102" s="68">
        <f t="shared" si="9"/>
        <v>0</v>
      </c>
      <c r="AB102" s="690">
        <f t="shared" si="10"/>
        <v>0</v>
      </c>
      <c r="AC102" s="69">
        <f t="shared" si="19"/>
        <v>0</v>
      </c>
      <c r="AD102" s="69">
        <f t="shared" si="20"/>
        <v>0</v>
      </c>
      <c r="AE102" s="694">
        <f t="shared" si="13"/>
        <v>0</v>
      </c>
      <c r="AF102" s="698">
        <f t="shared" si="18"/>
        <v>0</v>
      </c>
      <c r="AG102" s="698" t="b">
        <f t="shared" si="17"/>
        <v>1</v>
      </c>
      <c r="AH102" t="s">
        <v>3011</v>
      </c>
      <c r="AI102" s="70">
        <v>0</v>
      </c>
      <c r="AJ102" s="70">
        <v>0</v>
      </c>
      <c r="AK102" s="70">
        <f t="shared" si="14"/>
        <v>0</v>
      </c>
      <c r="AL102" s="70"/>
      <c r="AM102" s="35">
        <v>0</v>
      </c>
      <c r="AN102" s="35">
        <f t="shared" si="15"/>
        <v>0</v>
      </c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</row>
    <row r="103" spans="1:54" ht="11.25" customHeight="1">
      <c r="A103" s="35"/>
      <c r="B103" s="71">
        <v>2521</v>
      </c>
      <c r="C103" s="68" t="s">
        <v>3012</v>
      </c>
      <c r="D103" s="68">
        <v>0</v>
      </c>
      <c r="E103" s="68">
        <v>0</v>
      </c>
      <c r="F103" s="68">
        <v>0</v>
      </c>
      <c r="G103" s="68">
        <f t="shared" si="1"/>
        <v>0</v>
      </c>
      <c r="H103" s="68">
        <v>0</v>
      </c>
      <c r="I103" s="68">
        <f t="shared" si="2"/>
        <v>0</v>
      </c>
      <c r="J103" s="68">
        <v>0</v>
      </c>
      <c r="K103" s="68">
        <f t="shared" si="3"/>
        <v>0</v>
      </c>
      <c r="L103" s="68">
        <v>0</v>
      </c>
      <c r="M103" s="68">
        <v>0</v>
      </c>
      <c r="N103" s="68">
        <v>0</v>
      </c>
      <c r="O103" s="68">
        <f t="shared" si="4"/>
        <v>0</v>
      </c>
      <c r="P103" s="68">
        <v>0</v>
      </c>
      <c r="Q103" s="68">
        <f t="shared" si="5"/>
        <v>0</v>
      </c>
      <c r="R103" s="68">
        <v>0</v>
      </c>
      <c r="S103" s="68">
        <f t="shared" si="6"/>
        <v>0</v>
      </c>
      <c r="T103" s="68">
        <v>0</v>
      </c>
      <c r="U103" s="68">
        <v>0</v>
      </c>
      <c r="V103" s="68">
        <v>0</v>
      </c>
      <c r="W103" s="68">
        <f t="shared" si="7"/>
        <v>0</v>
      </c>
      <c r="X103" s="68">
        <v>0</v>
      </c>
      <c r="Y103" s="68">
        <f t="shared" si="8"/>
        <v>0</v>
      </c>
      <c r="Z103" s="68">
        <v>0</v>
      </c>
      <c r="AA103" s="68">
        <f t="shared" si="9"/>
        <v>0</v>
      </c>
      <c r="AB103" s="690">
        <f t="shared" si="10"/>
        <v>0</v>
      </c>
      <c r="AC103" s="69">
        <f t="shared" si="19"/>
        <v>0</v>
      </c>
      <c r="AD103" s="69">
        <f t="shared" si="20"/>
        <v>0</v>
      </c>
      <c r="AE103" s="694">
        <f t="shared" si="13"/>
        <v>0</v>
      </c>
      <c r="AF103" s="698">
        <f t="shared" si="18"/>
        <v>0</v>
      </c>
      <c r="AG103" s="698" t="b">
        <f t="shared" si="17"/>
        <v>1</v>
      </c>
      <c r="AH103" t="s">
        <v>3011</v>
      </c>
      <c r="AI103" s="70">
        <v>0</v>
      </c>
      <c r="AJ103" s="70">
        <v>0</v>
      </c>
      <c r="AK103" s="70">
        <f t="shared" si="14"/>
        <v>0</v>
      </c>
      <c r="AL103" s="70"/>
      <c r="AM103" s="35">
        <v>0</v>
      </c>
      <c r="AN103" s="35">
        <f t="shared" si="15"/>
        <v>0</v>
      </c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</row>
    <row r="104" spans="1:54" ht="11.25" customHeight="1">
      <c r="A104" s="35"/>
      <c r="B104" s="67">
        <v>2531</v>
      </c>
      <c r="C104" s="68" t="s">
        <v>672</v>
      </c>
      <c r="D104" s="68">
        <v>0</v>
      </c>
      <c r="E104" s="68">
        <v>0</v>
      </c>
      <c r="F104" s="68">
        <v>0</v>
      </c>
      <c r="G104" s="68">
        <f t="shared" si="1"/>
        <v>0</v>
      </c>
      <c r="H104" s="68">
        <v>0</v>
      </c>
      <c r="I104" s="68">
        <f t="shared" si="2"/>
        <v>0</v>
      </c>
      <c r="J104" s="68">
        <v>0</v>
      </c>
      <c r="K104" s="68">
        <f t="shared" si="3"/>
        <v>0</v>
      </c>
      <c r="L104" s="68">
        <v>0</v>
      </c>
      <c r="M104" s="68">
        <v>0</v>
      </c>
      <c r="N104" s="68">
        <v>0</v>
      </c>
      <c r="O104" s="68">
        <f t="shared" si="4"/>
        <v>0</v>
      </c>
      <c r="P104" s="68">
        <v>0</v>
      </c>
      <c r="Q104" s="68">
        <f t="shared" si="5"/>
        <v>0</v>
      </c>
      <c r="R104" s="68">
        <v>0</v>
      </c>
      <c r="S104" s="68">
        <f t="shared" si="6"/>
        <v>0</v>
      </c>
      <c r="T104" s="68">
        <v>0</v>
      </c>
      <c r="U104" s="68">
        <v>0</v>
      </c>
      <c r="V104" s="68">
        <v>0</v>
      </c>
      <c r="W104" s="68">
        <f t="shared" si="7"/>
        <v>0</v>
      </c>
      <c r="X104" s="68">
        <v>0</v>
      </c>
      <c r="Y104" s="68">
        <f t="shared" si="8"/>
        <v>0</v>
      </c>
      <c r="Z104" s="68">
        <v>0</v>
      </c>
      <c r="AA104" s="68">
        <f t="shared" si="9"/>
        <v>0</v>
      </c>
      <c r="AB104" s="690">
        <f t="shared" si="10"/>
        <v>0</v>
      </c>
      <c r="AC104" s="69">
        <f t="shared" si="19"/>
        <v>0</v>
      </c>
      <c r="AD104" s="69">
        <f t="shared" si="20"/>
        <v>0</v>
      </c>
      <c r="AE104" s="694">
        <f t="shared" si="13"/>
        <v>0</v>
      </c>
      <c r="AF104" s="698">
        <f t="shared" si="18"/>
        <v>0</v>
      </c>
      <c r="AG104" s="698" t="b">
        <f t="shared" si="17"/>
        <v>1</v>
      </c>
      <c r="AH104" t="s">
        <v>3011</v>
      </c>
      <c r="AI104" s="70">
        <v>0</v>
      </c>
      <c r="AJ104" s="70">
        <v>0</v>
      </c>
      <c r="AK104" s="70">
        <f t="shared" si="14"/>
        <v>0</v>
      </c>
      <c r="AL104" s="70"/>
      <c r="AM104" s="35">
        <v>0</v>
      </c>
      <c r="AN104" s="35">
        <f t="shared" si="15"/>
        <v>0</v>
      </c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</row>
    <row r="105" spans="1:54" ht="11.25" customHeight="1">
      <c r="A105" s="35"/>
      <c r="B105" s="67">
        <v>2541</v>
      </c>
      <c r="C105" s="68" t="s">
        <v>3013</v>
      </c>
      <c r="D105" s="68">
        <v>0</v>
      </c>
      <c r="E105" s="68">
        <v>0</v>
      </c>
      <c r="F105" s="68">
        <v>0</v>
      </c>
      <c r="G105" s="68">
        <f t="shared" si="1"/>
        <v>0</v>
      </c>
      <c r="H105" s="68">
        <v>0</v>
      </c>
      <c r="I105" s="68">
        <f t="shared" si="2"/>
        <v>0</v>
      </c>
      <c r="J105" s="68">
        <v>0</v>
      </c>
      <c r="K105" s="68">
        <f t="shared" si="3"/>
        <v>0</v>
      </c>
      <c r="L105" s="68">
        <v>0</v>
      </c>
      <c r="M105" s="68">
        <v>0</v>
      </c>
      <c r="N105" s="68">
        <v>0</v>
      </c>
      <c r="O105" s="68">
        <f t="shared" si="4"/>
        <v>0</v>
      </c>
      <c r="P105" s="68">
        <v>0</v>
      </c>
      <c r="Q105" s="68">
        <f t="shared" si="5"/>
        <v>0</v>
      </c>
      <c r="R105" s="68">
        <v>0</v>
      </c>
      <c r="S105" s="68">
        <f t="shared" si="6"/>
        <v>0</v>
      </c>
      <c r="T105" s="68">
        <v>0</v>
      </c>
      <c r="U105" s="68">
        <v>0</v>
      </c>
      <c r="V105" s="68">
        <v>0</v>
      </c>
      <c r="W105" s="68">
        <f t="shared" si="7"/>
        <v>0</v>
      </c>
      <c r="X105" s="68">
        <v>0</v>
      </c>
      <c r="Y105" s="68">
        <f t="shared" si="8"/>
        <v>0</v>
      </c>
      <c r="Z105" s="68">
        <v>0</v>
      </c>
      <c r="AA105" s="68">
        <f t="shared" si="9"/>
        <v>0</v>
      </c>
      <c r="AB105" s="690">
        <f t="shared" si="10"/>
        <v>0</v>
      </c>
      <c r="AC105" s="69">
        <f t="shared" si="19"/>
        <v>0</v>
      </c>
      <c r="AD105" s="69">
        <f t="shared" si="20"/>
        <v>0</v>
      </c>
      <c r="AE105" s="694">
        <f t="shared" si="13"/>
        <v>0</v>
      </c>
      <c r="AF105" s="698">
        <f t="shared" si="18"/>
        <v>0</v>
      </c>
      <c r="AG105" s="698" t="b">
        <f t="shared" si="17"/>
        <v>1</v>
      </c>
      <c r="AH105" t="s">
        <v>3011</v>
      </c>
      <c r="AI105" s="70">
        <v>0</v>
      </c>
      <c r="AJ105" s="70">
        <v>0</v>
      </c>
      <c r="AK105" s="70">
        <f t="shared" si="14"/>
        <v>0</v>
      </c>
      <c r="AL105" s="70"/>
      <c r="AM105" s="35">
        <v>0</v>
      </c>
      <c r="AN105" s="35">
        <f t="shared" si="15"/>
        <v>0</v>
      </c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</row>
    <row r="106" spans="1:54" ht="11.25" customHeight="1">
      <c r="A106" s="35"/>
      <c r="B106" s="67">
        <v>2551</v>
      </c>
      <c r="C106" s="68" t="s">
        <v>3014</v>
      </c>
      <c r="D106" s="68">
        <v>0</v>
      </c>
      <c r="E106" s="68">
        <v>0</v>
      </c>
      <c r="F106" s="68">
        <v>0</v>
      </c>
      <c r="G106" s="68">
        <f t="shared" si="1"/>
        <v>0</v>
      </c>
      <c r="H106" s="68">
        <v>0</v>
      </c>
      <c r="I106" s="68">
        <f t="shared" si="2"/>
        <v>0</v>
      </c>
      <c r="J106" s="68">
        <v>0</v>
      </c>
      <c r="K106" s="68">
        <f t="shared" si="3"/>
        <v>0</v>
      </c>
      <c r="L106" s="68">
        <v>0</v>
      </c>
      <c r="M106" s="68">
        <v>0</v>
      </c>
      <c r="N106" s="68">
        <v>0</v>
      </c>
      <c r="O106" s="68">
        <f t="shared" si="4"/>
        <v>0</v>
      </c>
      <c r="P106" s="68">
        <v>0</v>
      </c>
      <c r="Q106" s="68">
        <f t="shared" si="5"/>
        <v>0</v>
      </c>
      <c r="R106" s="68">
        <v>0</v>
      </c>
      <c r="S106" s="68">
        <f t="shared" si="6"/>
        <v>0</v>
      </c>
      <c r="T106" s="68">
        <v>0</v>
      </c>
      <c r="U106" s="68">
        <v>0</v>
      </c>
      <c r="V106" s="68">
        <v>0</v>
      </c>
      <c r="W106" s="68">
        <f t="shared" si="7"/>
        <v>0</v>
      </c>
      <c r="X106" s="68">
        <v>0</v>
      </c>
      <c r="Y106" s="68">
        <f t="shared" si="8"/>
        <v>0</v>
      </c>
      <c r="Z106" s="68">
        <v>0</v>
      </c>
      <c r="AA106" s="68">
        <f t="shared" si="9"/>
        <v>0</v>
      </c>
      <c r="AB106" s="690">
        <f t="shared" si="10"/>
        <v>0</v>
      </c>
      <c r="AC106" s="69">
        <f t="shared" si="19"/>
        <v>0</v>
      </c>
      <c r="AD106" s="69">
        <f t="shared" si="20"/>
        <v>0</v>
      </c>
      <c r="AE106" s="694">
        <f t="shared" si="13"/>
        <v>0</v>
      </c>
      <c r="AF106" s="698">
        <f t="shared" si="18"/>
        <v>0</v>
      </c>
      <c r="AG106" s="698" t="b">
        <f t="shared" si="17"/>
        <v>1</v>
      </c>
      <c r="AH106" t="s">
        <v>3011</v>
      </c>
      <c r="AI106" s="70">
        <v>0</v>
      </c>
      <c r="AJ106" s="70">
        <v>0</v>
      </c>
      <c r="AK106" s="70">
        <f t="shared" si="14"/>
        <v>0</v>
      </c>
      <c r="AL106" s="70"/>
      <c r="AM106" s="35">
        <v>0</v>
      </c>
      <c r="AN106" s="35">
        <f t="shared" si="15"/>
        <v>0</v>
      </c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</row>
    <row r="107" spans="1:54" ht="11.25" customHeight="1">
      <c r="A107" s="35"/>
      <c r="B107" s="67">
        <v>2561</v>
      </c>
      <c r="C107" s="68" t="s">
        <v>3015</v>
      </c>
      <c r="D107" s="68">
        <v>0</v>
      </c>
      <c r="E107" s="68">
        <v>0</v>
      </c>
      <c r="F107" s="68">
        <v>0</v>
      </c>
      <c r="G107" s="68">
        <f t="shared" si="1"/>
        <v>0</v>
      </c>
      <c r="H107" s="68">
        <v>0</v>
      </c>
      <c r="I107" s="68">
        <f t="shared" si="2"/>
        <v>0</v>
      </c>
      <c r="J107" s="68">
        <v>0</v>
      </c>
      <c r="K107" s="68">
        <f t="shared" si="3"/>
        <v>0</v>
      </c>
      <c r="L107" s="68">
        <v>0</v>
      </c>
      <c r="M107" s="68">
        <v>0</v>
      </c>
      <c r="N107" s="68">
        <v>0</v>
      </c>
      <c r="O107" s="68">
        <f t="shared" si="4"/>
        <v>0</v>
      </c>
      <c r="P107" s="68">
        <v>0</v>
      </c>
      <c r="Q107" s="68">
        <f t="shared" si="5"/>
        <v>0</v>
      </c>
      <c r="R107" s="68">
        <v>0</v>
      </c>
      <c r="S107" s="68">
        <f t="shared" si="6"/>
        <v>0</v>
      </c>
      <c r="T107" s="68">
        <v>0</v>
      </c>
      <c r="U107" s="68">
        <v>0</v>
      </c>
      <c r="V107" s="68">
        <v>0</v>
      </c>
      <c r="W107" s="68">
        <f t="shared" si="7"/>
        <v>0</v>
      </c>
      <c r="X107" s="68">
        <v>0</v>
      </c>
      <c r="Y107" s="68">
        <f t="shared" si="8"/>
        <v>0</v>
      </c>
      <c r="Z107" s="68">
        <v>0</v>
      </c>
      <c r="AA107" s="68">
        <f t="shared" si="9"/>
        <v>0</v>
      </c>
      <c r="AB107" s="690">
        <f t="shared" si="10"/>
        <v>0</v>
      </c>
      <c r="AC107" s="69">
        <f t="shared" si="19"/>
        <v>0</v>
      </c>
      <c r="AD107" s="69">
        <f t="shared" si="20"/>
        <v>0</v>
      </c>
      <c r="AE107" s="694">
        <f t="shared" si="13"/>
        <v>0</v>
      </c>
      <c r="AF107" s="698">
        <f t="shared" si="18"/>
        <v>0</v>
      </c>
      <c r="AG107" s="698" t="b">
        <f t="shared" si="17"/>
        <v>1</v>
      </c>
      <c r="AH107" t="s">
        <v>3011</v>
      </c>
      <c r="AI107" s="70">
        <v>0</v>
      </c>
      <c r="AJ107" s="70">
        <v>0</v>
      </c>
      <c r="AK107" s="70">
        <f t="shared" si="14"/>
        <v>0</v>
      </c>
      <c r="AL107" s="70"/>
      <c r="AM107" s="35">
        <v>0</v>
      </c>
      <c r="AN107" s="35">
        <f t="shared" si="15"/>
        <v>0</v>
      </c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</row>
    <row r="108" spans="1:54" ht="11.25" customHeight="1">
      <c r="A108" s="35"/>
      <c r="B108" s="67">
        <v>2592</v>
      </c>
      <c r="C108" s="68" t="s">
        <v>3016</v>
      </c>
      <c r="D108" s="68">
        <v>0</v>
      </c>
      <c r="E108" s="68">
        <v>0</v>
      </c>
      <c r="F108" s="68">
        <v>0</v>
      </c>
      <c r="G108" s="68">
        <f t="shared" si="1"/>
        <v>0</v>
      </c>
      <c r="H108" s="68">
        <v>0</v>
      </c>
      <c r="I108" s="68">
        <f t="shared" si="2"/>
        <v>0</v>
      </c>
      <c r="J108" s="68">
        <v>0</v>
      </c>
      <c r="K108" s="68">
        <f t="shared" si="3"/>
        <v>0</v>
      </c>
      <c r="L108" s="68">
        <v>0</v>
      </c>
      <c r="M108" s="68">
        <v>0</v>
      </c>
      <c r="N108" s="68">
        <v>0</v>
      </c>
      <c r="O108" s="68">
        <f t="shared" si="4"/>
        <v>0</v>
      </c>
      <c r="P108" s="68">
        <v>0</v>
      </c>
      <c r="Q108" s="68">
        <f t="shared" si="5"/>
        <v>0</v>
      </c>
      <c r="R108" s="68">
        <v>0</v>
      </c>
      <c r="S108" s="68">
        <f t="shared" si="6"/>
        <v>0</v>
      </c>
      <c r="T108" s="68">
        <v>0</v>
      </c>
      <c r="U108" s="68">
        <v>0</v>
      </c>
      <c r="V108" s="68">
        <v>0</v>
      </c>
      <c r="W108" s="68">
        <f t="shared" si="7"/>
        <v>0</v>
      </c>
      <c r="X108" s="68">
        <v>0</v>
      </c>
      <c r="Y108" s="68">
        <f t="shared" si="8"/>
        <v>0</v>
      </c>
      <c r="Z108" s="68">
        <v>0</v>
      </c>
      <c r="AA108" s="68">
        <f t="shared" si="9"/>
        <v>0</v>
      </c>
      <c r="AB108" s="690">
        <f t="shared" si="10"/>
        <v>0</v>
      </c>
      <c r="AC108" s="69">
        <f t="shared" si="19"/>
        <v>0</v>
      </c>
      <c r="AD108" s="69">
        <f t="shared" si="20"/>
        <v>0</v>
      </c>
      <c r="AE108" s="694">
        <f t="shared" si="13"/>
        <v>0</v>
      </c>
      <c r="AF108" s="698">
        <f t="shared" si="18"/>
        <v>0</v>
      </c>
      <c r="AG108" s="698" t="b">
        <f t="shared" si="17"/>
        <v>1</v>
      </c>
      <c r="AH108" t="s">
        <v>3011</v>
      </c>
      <c r="AI108" s="70">
        <v>0</v>
      </c>
      <c r="AJ108" s="70">
        <v>0</v>
      </c>
      <c r="AK108" s="70">
        <f t="shared" si="14"/>
        <v>0</v>
      </c>
      <c r="AL108" s="70"/>
      <c r="AM108" s="35">
        <v>0</v>
      </c>
      <c r="AN108" s="35">
        <f t="shared" si="15"/>
        <v>0</v>
      </c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</row>
    <row r="109" spans="1:54" ht="11.25" customHeight="1">
      <c r="A109" s="35"/>
      <c r="B109" s="67">
        <v>2611</v>
      </c>
      <c r="C109" s="68" t="s">
        <v>3017</v>
      </c>
      <c r="D109" s="68">
        <v>0</v>
      </c>
      <c r="E109" s="68">
        <v>0</v>
      </c>
      <c r="F109" s="68">
        <v>0</v>
      </c>
      <c r="G109" s="68">
        <f t="shared" si="1"/>
        <v>0</v>
      </c>
      <c r="H109" s="68">
        <v>0</v>
      </c>
      <c r="I109" s="68">
        <f t="shared" si="2"/>
        <v>0</v>
      </c>
      <c r="J109" s="68">
        <v>0</v>
      </c>
      <c r="K109" s="68">
        <f t="shared" si="3"/>
        <v>0</v>
      </c>
      <c r="L109" s="68">
        <v>0</v>
      </c>
      <c r="M109" s="68">
        <v>0</v>
      </c>
      <c r="N109" s="68">
        <v>0</v>
      </c>
      <c r="O109" s="68">
        <f t="shared" si="4"/>
        <v>0</v>
      </c>
      <c r="P109" s="68">
        <v>0</v>
      </c>
      <c r="Q109" s="68">
        <f t="shared" si="5"/>
        <v>0</v>
      </c>
      <c r="R109" s="68">
        <v>0</v>
      </c>
      <c r="S109" s="68">
        <f t="shared" si="6"/>
        <v>0</v>
      </c>
      <c r="T109" s="68">
        <v>0</v>
      </c>
      <c r="U109" s="68">
        <v>0</v>
      </c>
      <c r="V109" s="68">
        <v>0</v>
      </c>
      <c r="W109" s="68">
        <f t="shared" si="7"/>
        <v>0</v>
      </c>
      <c r="X109" s="68">
        <v>0</v>
      </c>
      <c r="Y109" s="68">
        <f t="shared" si="8"/>
        <v>0</v>
      </c>
      <c r="Z109" s="68">
        <v>0</v>
      </c>
      <c r="AA109" s="68">
        <f t="shared" si="9"/>
        <v>0</v>
      </c>
      <c r="AB109" s="690">
        <f t="shared" si="10"/>
        <v>0</v>
      </c>
      <c r="AC109" s="69">
        <f t="shared" si="19"/>
        <v>0</v>
      </c>
      <c r="AD109" s="69">
        <f t="shared" si="20"/>
        <v>0</v>
      </c>
      <c r="AE109" s="694">
        <f t="shared" si="13"/>
        <v>0</v>
      </c>
      <c r="AF109" s="698">
        <f t="shared" si="18"/>
        <v>0</v>
      </c>
      <c r="AG109" s="698" t="b">
        <f t="shared" si="17"/>
        <v>1</v>
      </c>
      <c r="AH109" t="s">
        <v>3018</v>
      </c>
      <c r="AI109" s="70">
        <v>0</v>
      </c>
      <c r="AJ109" s="70">
        <v>0</v>
      </c>
      <c r="AK109" s="70">
        <f t="shared" si="14"/>
        <v>0</v>
      </c>
      <c r="AL109" s="70"/>
      <c r="AM109" s="35">
        <v>0</v>
      </c>
      <c r="AN109" s="35">
        <f t="shared" si="15"/>
        <v>0</v>
      </c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ht="11.25" customHeight="1">
      <c r="A110" s="35"/>
      <c r="B110" s="67">
        <v>2612</v>
      </c>
      <c r="C110" s="68" t="s">
        <v>3019</v>
      </c>
      <c r="D110" s="68">
        <v>0</v>
      </c>
      <c r="E110" s="68">
        <v>0</v>
      </c>
      <c r="F110" s="68">
        <v>0</v>
      </c>
      <c r="G110" s="68">
        <f t="shared" si="1"/>
        <v>0</v>
      </c>
      <c r="H110" s="68">
        <v>0</v>
      </c>
      <c r="I110" s="68">
        <f t="shared" si="2"/>
        <v>0</v>
      </c>
      <c r="J110" s="68">
        <v>0</v>
      </c>
      <c r="K110" s="68">
        <f t="shared" si="3"/>
        <v>0</v>
      </c>
      <c r="L110" s="68">
        <v>0</v>
      </c>
      <c r="M110" s="68">
        <v>0</v>
      </c>
      <c r="N110" s="68">
        <v>0</v>
      </c>
      <c r="O110" s="68">
        <f t="shared" si="4"/>
        <v>0</v>
      </c>
      <c r="P110" s="68">
        <v>0</v>
      </c>
      <c r="Q110" s="68">
        <f t="shared" si="5"/>
        <v>0</v>
      </c>
      <c r="R110" s="68">
        <v>0</v>
      </c>
      <c r="S110" s="68">
        <f t="shared" si="6"/>
        <v>0</v>
      </c>
      <c r="T110" s="68">
        <v>0</v>
      </c>
      <c r="U110" s="68">
        <v>0</v>
      </c>
      <c r="V110" s="68">
        <v>0</v>
      </c>
      <c r="W110" s="68">
        <f t="shared" si="7"/>
        <v>0</v>
      </c>
      <c r="X110" s="68">
        <v>0</v>
      </c>
      <c r="Y110" s="68">
        <f t="shared" si="8"/>
        <v>0</v>
      </c>
      <c r="Z110" s="68">
        <v>0</v>
      </c>
      <c r="AA110" s="68">
        <f t="shared" si="9"/>
        <v>0</v>
      </c>
      <c r="AB110" s="690">
        <f t="shared" si="10"/>
        <v>0</v>
      </c>
      <c r="AC110" s="69">
        <f t="shared" si="19"/>
        <v>0</v>
      </c>
      <c r="AD110" s="69">
        <f t="shared" si="20"/>
        <v>0</v>
      </c>
      <c r="AE110" s="694">
        <f t="shared" si="13"/>
        <v>0</v>
      </c>
      <c r="AF110" s="698">
        <f t="shared" si="18"/>
        <v>0</v>
      </c>
      <c r="AG110" s="698" t="b">
        <f t="shared" si="17"/>
        <v>1</v>
      </c>
      <c r="AH110" t="s">
        <v>3018</v>
      </c>
      <c r="AI110" s="70">
        <v>0</v>
      </c>
      <c r="AJ110" s="70">
        <v>0</v>
      </c>
      <c r="AK110" s="70">
        <f t="shared" si="14"/>
        <v>0</v>
      </c>
      <c r="AL110" s="70"/>
      <c r="AM110" s="35">
        <v>0</v>
      </c>
      <c r="AN110" s="35">
        <f t="shared" si="15"/>
        <v>0</v>
      </c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</row>
    <row r="111" spans="1:54" ht="11.25" customHeight="1">
      <c r="A111" s="35"/>
      <c r="B111" s="67">
        <v>2613</v>
      </c>
      <c r="C111" s="68" t="s">
        <v>3020</v>
      </c>
      <c r="D111" s="68">
        <v>0</v>
      </c>
      <c r="E111" s="68">
        <v>0</v>
      </c>
      <c r="F111" s="68">
        <v>0</v>
      </c>
      <c r="G111" s="68">
        <f t="shared" si="1"/>
        <v>0</v>
      </c>
      <c r="H111" s="68">
        <v>0</v>
      </c>
      <c r="I111" s="68">
        <f t="shared" si="2"/>
        <v>0</v>
      </c>
      <c r="J111" s="68">
        <v>0</v>
      </c>
      <c r="K111" s="68">
        <f t="shared" si="3"/>
        <v>0</v>
      </c>
      <c r="L111" s="68">
        <v>0</v>
      </c>
      <c r="M111" s="68">
        <v>0</v>
      </c>
      <c r="N111" s="68">
        <v>0</v>
      </c>
      <c r="O111" s="68">
        <f t="shared" si="4"/>
        <v>0</v>
      </c>
      <c r="P111" s="68">
        <v>0</v>
      </c>
      <c r="Q111" s="68">
        <f t="shared" si="5"/>
        <v>0</v>
      </c>
      <c r="R111" s="68">
        <v>0</v>
      </c>
      <c r="S111" s="68">
        <f t="shared" si="6"/>
        <v>0</v>
      </c>
      <c r="T111" s="68">
        <v>0</v>
      </c>
      <c r="U111" s="68">
        <v>0</v>
      </c>
      <c r="V111" s="68">
        <v>0</v>
      </c>
      <c r="W111" s="68">
        <f t="shared" si="7"/>
        <v>0</v>
      </c>
      <c r="X111" s="68">
        <v>0</v>
      </c>
      <c r="Y111" s="68">
        <f t="shared" si="8"/>
        <v>0</v>
      </c>
      <c r="Z111" s="68">
        <v>0</v>
      </c>
      <c r="AA111" s="68">
        <f t="shared" si="9"/>
        <v>0</v>
      </c>
      <c r="AB111" s="690">
        <f t="shared" si="10"/>
        <v>0</v>
      </c>
      <c r="AC111" s="69">
        <f t="shared" si="19"/>
        <v>0</v>
      </c>
      <c r="AD111" s="69">
        <f t="shared" si="20"/>
        <v>0</v>
      </c>
      <c r="AE111" s="694">
        <f t="shared" si="13"/>
        <v>0</v>
      </c>
      <c r="AF111" s="698">
        <f t="shared" si="18"/>
        <v>0</v>
      </c>
      <c r="AG111" s="698" t="b">
        <f t="shared" si="17"/>
        <v>1</v>
      </c>
      <c r="AH111" t="s">
        <v>3018</v>
      </c>
      <c r="AI111" s="70">
        <v>0</v>
      </c>
      <c r="AJ111" s="70">
        <v>0</v>
      </c>
      <c r="AK111" s="70">
        <f t="shared" si="14"/>
        <v>0</v>
      </c>
      <c r="AL111" s="70"/>
      <c r="AM111" s="35">
        <v>0</v>
      </c>
      <c r="AN111" s="35">
        <f t="shared" si="15"/>
        <v>0</v>
      </c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</row>
    <row r="112" spans="1:54" ht="11.25" customHeight="1">
      <c r="A112" s="35"/>
      <c r="B112" s="67">
        <v>2614</v>
      </c>
      <c r="C112" s="68" t="s">
        <v>3021</v>
      </c>
      <c r="D112" s="68">
        <v>0</v>
      </c>
      <c r="E112" s="68">
        <v>0</v>
      </c>
      <c r="F112" s="68">
        <v>0</v>
      </c>
      <c r="G112" s="68">
        <f t="shared" si="1"/>
        <v>0</v>
      </c>
      <c r="H112" s="68">
        <v>0</v>
      </c>
      <c r="I112" s="68">
        <f t="shared" si="2"/>
        <v>0</v>
      </c>
      <c r="J112" s="68">
        <v>0</v>
      </c>
      <c r="K112" s="68">
        <f t="shared" si="3"/>
        <v>0</v>
      </c>
      <c r="L112" s="68">
        <v>0</v>
      </c>
      <c r="M112" s="68">
        <v>0</v>
      </c>
      <c r="N112" s="68">
        <v>0</v>
      </c>
      <c r="O112" s="68">
        <f t="shared" si="4"/>
        <v>0</v>
      </c>
      <c r="P112" s="68">
        <v>0</v>
      </c>
      <c r="Q112" s="68">
        <f t="shared" si="5"/>
        <v>0</v>
      </c>
      <c r="R112" s="68">
        <v>0</v>
      </c>
      <c r="S112" s="68">
        <f t="shared" si="6"/>
        <v>0</v>
      </c>
      <c r="T112" s="68">
        <v>0</v>
      </c>
      <c r="U112" s="68">
        <v>0</v>
      </c>
      <c r="V112" s="68">
        <v>0</v>
      </c>
      <c r="W112" s="68">
        <f t="shared" si="7"/>
        <v>0</v>
      </c>
      <c r="X112" s="68">
        <v>0</v>
      </c>
      <c r="Y112" s="68">
        <f t="shared" si="8"/>
        <v>0</v>
      </c>
      <c r="Z112" s="68">
        <v>0</v>
      </c>
      <c r="AA112" s="68">
        <f t="shared" si="9"/>
        <v>0</v>
      </c>
      <c r="AB112" s="690">
        <f t="shared" si="10"/>
        <v>0</v>
      </c>
      <c r="AC112" s="69">
        <f t="shared" si="19"/>
        <v>0</v>
      </c>
      <c r="AD112" s="69">
        <f t="shared" si="20"/>
        <v>0</v>
      </c>
      <c r="AE112" s="694">
        <f t="shared" si="13"/>
        <v>0</v>
      </c>
      <c r="AF112" s="698">
        <f t="shared" si="18"/>
        <v>0</v>
      </c>
      <c r="AG112" s="698" t="b">
        <f t="shared" si="17"/>
        <v>1</v>
      </c>
      <c r="AH112" t="s">
        <v>3018</v>
      </c>
      <c r="AI112" s="70">
        <v>0</v>
      </c>
      <c r="AJ112" s="70">
        <v>0</v>
      </c>
      <c r="AK112" s="70">
        <f t="shared" si="14"/>
        <v>0</v>
      </c>
      <c r="AL112" s="70"/>
      <c r="AM112" s="35">
        <v>0</v>
      </c>
      <c r="AN112" s="35">
        <f t="shared" si="15"/>
        <v>0</v>
      </c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</row>
    <row r="113" spans="1:54" ht="11.25" customHeight="1">
      <c r="A113" s="35"/>
      <c r="B113" s="67">
        <v>2711</v>
      </c>
      <c r="C113" s="68" t="s">
        <v>3022</v>
      </c>
      <c r="D113" s="68">
        <v>0</v>
      </c>
      <c r="E113" s="68">
        <v>0</v>
      </c>
      <c r="F113" s="68">
        <v>0</v>
      </c>
      <c r="G113" s="68">
        <f t="shared" si="1"/>
        <v>0</v>
      </c>
      <c r="H113" s="68">
        <v>0</v>
      </c>
      <c r="I113" s="68">
        <f t="shared" si="2"/>
        <v>0</v>
      </c>
      <c r="J113" s="68">
        <v>0</v>
      </c>
      <c r="K113" s="68">
        <f t="shared" si="3"/>
        <v>0</v>
      </c>
      <c r="L113" s="68">
        <v>0</v>
      </c>
      <c r="M113" s="68">
        <v>0</v>
      </c>
      <c r="N113" s="68">
        <v>0</v>
      </c>
      <c r="O113" s="68">
        <f t="shared" si="4"/>
        <v>0</v>
      </c>
      <c r="P113" s="68">
        <v>0</v>
      </c>
      <c r="Q113" s="68">
        <f t="shared" si="5"/>
        <v>0</v>
      </c>
      <c r="R113" s="68">
        <v>0</v>
      </c>
      <c r="S113" s="68">
        <f t="shared" si="6"/>
        <v>0</v>
      </c>
      <c r="T113" s="68">
        <v>0</v>
      </c>
      <c r="U113" s="68">
        <v>0</v>
      </c>
      <c r="V113" s="68">
        <v>0</v>
      </c>
      <c r="W113" s="68">
        <f t="shared" si="7"/>
        <v>0</v>
      </c>
      <c r="X113" s="68">
        <v>0</v>
      </c>
      <c r="Y113" s="68">
        <f t="shared" si="8"/>
        <v>0</v>
      </c>
      <c r="Z113" s="68">
        <v>0</v>
      </c>
      <c r="AA113" s="68">
        <f t="shared" si="9"/>
        <v>0</v>
      </c>
      <c r="AB113" s="690">
        <f t="shared" si="10"/>
        <v>0</v>
      </c>
      <c r="AC113" s="69">
        <f t="shared" si="19"/>
        <v>0</v>
      </c>
      <c r="AD113" s="69">
        <f t="shared" si="20"/>
        <v>0</v>
      </c>
      <c r="AE113" s="694">
        <f t="shared" si="13"/>
        <v>0</v>
      </c>
      <c r="AF113" s="698">
        <f t="shared" si="18"/>
        <v>0</v>
      </c>
      <c r="AG113" s="698" t="b">
        <f t="shared" si="17"/>
        <v>1</v>
      </c>
      <c r="AH113" t="s">
        <v>3023</v>
      </c>
      <c r="AI113" s="70">
        <v>0</v>
      </c>
      <c r="AJ113" s="70">
        <v>0</v>
      </c>
      <c r="AK113" s="70">
        <f t="shared" si="14"/>
        <v>0</v>
      </c>
      <c r="AL113" s="70"/>
      <c r="AM113" s="35">
        <v>0</v>
      </c>
      <c r="AN113" s="35">
        <f t="shared" si="15"/>
        <v>0</v>
      </c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</row>
    <row r="114" spans="1:54" ht="11.25" customHeight="1">
      <c r="A114" s="35"/>
      <c r="B114" s="67">
        <v>2721</v>
      </c>
      <c r="C114" s="68" t="s">
        <v>676</v>
      </c>
      <c r="D114" s="68">
        <v>0</v>
      </c>
      <c r="E114" s="68">
        <v>0</v>
      </c>
      <c r="F114" s="68">
        <v>0</v>
      </c>
      <c r="G114" s="68">
        <f t="shared" si="1"/>
        <v>0</v>
      </c>
      <c r="H114" s="68">
        <v>0</v>
      </c>
      <c r="I114" s="68">
        <f t="shared" si="2"/>
        <v>0</v>
      </c>
      <c r="J114" s="68">
        <v>0</v>
      </c>
      <c r="K114" s="68">
        <f t="shared" si="3"/>
        <v>0</v>
      </c>
      <c r="L114" s="68">
        <v>0</v>
      </c>
      <c r="M114" s="68">
        <v>0</v>
      </c>
      <c r="N114" s="68">
        <v>0</v>
      </c>
      <c r="O114" s="68">
        <f t="shared" si="4"/>
        <v>0</v>
      </c>
      <c r="P114" s="68">
        <v>0</v>
      </c>
      <c r="Q114" s="68">
        <f t="shared" si="5"/>
        <v>0</v>
      </c>
      <c r="R114" s="68">
        <v>0</v>
      </c>
      <c r="S114" s="68">
        <f t="shared" si="6"/>
        <v>0</v>
      </c>
      <c r="T114" s="68">
        <v>0</v>
      </c>
      <c r="U114" s="68">
        <v>0</v>
      </c>
      <c r="V114" s="68">
        <v>0</v>
      </c>
      <c r="W114" s="68">
        <f t="shared" si="7"/>
        <v>0</v>
      </c>
      <c r="X114" s="68">
        <v>0</v>
      </c>
      <c r="Y114" s="68">
        <f t="shared" si="8"/>
        <v>0</v>
      </c>
      <c r="Z114" s="68">
        <v>0</v>
      </c>
      <c r="AA114" s="68">
        <f t="shared" si="9"/>
        <v>0</v>
      </c>
      <c r="AB114" s="690">
        <f t="shared" si="10"/>
        <v>0</v>
      </c>
      <c r="AC114" s="69">
        <f t="shared" si="19"/>
        <v>0</v>
      </c>
      <c r="AD114" s="69">
        <f t="shared" si="20"/>
        <v>0</v>
      </c>
      <c r="AE114" s="694">
        <f t="shared" si="13"/>
        <v>0</v>
      </c>
      <c r="AF114" s="698">
        <f t="shared" si="18"/>
        <v>0</v>
      </c>
      <c r="AG114" s="698" t="b">
        <f t="shared" si="17"/>
        <v>1</v>
      </c>
      <c r="AH114" t="s">
        <v>3023</v>
      </c>
      <c r="AI114" s="70">
        <v>0</v>
      </c>
      <c r="AJ114" s="70">
        <v>0</v>
      </c>
      <c r="AK114" s="70">
        <f t="shared" si="14"/>
        <v>0</v>
      </c>
      <c r="AL114" s="70"/>
      <c r="AM114" s="35">
        <v>0</v>
      </c>
      <c r="AN114" s="35">
        <f t="shared" si="15"/>
        <v>0</v>
      </c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</row>
    <row r="115" spans="1:54" ht="11.25" customHeight="1">
      <c r="A115" s="35"/>
      <c r="B115" s="67">
        <v>2731</v>
      </c>
      <c r="C115" s="68" t="s">
        <v>3024</v>
      </c>
      <c r="D115" s="68">
        <v>0</v>
      </c>
      <c r="E115" s="68">
        <v>0</v>
      </c>
      <c r="F115" s="68">
        <v>0</v>
      </c>
      <c r="G115" s="68">
        <f t="shared" si="1"/>
        <v>0</v>
      </c>
      <c r="H115" s="68">
        <v>0</v>
      </c>
      <c r="I115" s="68">
        <f t="shared" si="2"/>
        <v>0</v>
      </c>
      <c r="J115" s="68">
        <v>0</v>
      </c>
      <c r="K115" s="68">
        <f t="shared" si="3"/>
        <v>0</v>
      </c>
      <c r="L115" s="68">
        <v>0</v>
      </c>
      <c r="M115" s="68">
        <v>0</v>
      </c>
      <c r="N115" s="68">
        <v>0</v>
      </c>
      <c r="O115" s="68">
        <f t="shared" si="4"/>
        <v>0</v>
      </c>
      <c r="P115" s="68">
        <v>0</v>
      </c>
      <c r="Q115" s="68">
        <f t="shared" si="5"/>
        <v>0</v>
      </c>
      <c r="R115" s="68">
        <v>0</v>
      </c>
      <c r="S115" s="68">
        <f t="shared" si="6"/>
        <v>0</v>
      </c>
      <c r="T115" s="68">
        <v>0</v>
      </c>
      <c r="U115" s="68">
        <v>0</v>
      </c>
      <c r="V115" s="68">
        <v>0</v>
      </c>
      <c r="W115" s="68">
        <f t="shared" si="7"/>
        <v>0</v>
      </c>
      <c r="X115" s="68">
        <v>0</v>
      </c>
      <c r="Y115" s="68">
        <f t="shared" si="8"/>
        <v>0</v>
      </c>
      <c r="Z115" s="68">
        <v>0</v>
      </c>
      <c r="AA115" s="68">
        <f t="shared" si="9"/>
        <v>0</v>
      </c>
      <c r="AB115" s="690">
        <f t="shared" si="10"/>
        <v>0</v>
      </c>
      <c r="AC115" s="69">
        <f t="shared" si="19"/>
        <v>0</v>
      </c>
      <c r="AD115" s="69">
        <f t="shared" si="20"/>
        <v>0</v>
      </c>
      <c r="AE115" s="694">
        <f t="shared" si="13"/>
        <v>0</v>
      </c>
      <c r="AF115" s="698">
        <f t="shared" si="18"/>
        <v>0</v>
      </c>
      <c r="AG115" s="698" t="b">
        <f t="shared" si="17"/>
        <v>1</v>
      </c>
      <c r="AH115" t="s">
        <v>3023</v>
      </c>
      <c r="AI115" s="70">
        <v>0</v>
      </c>
      <c r="AJ115" s="70">
        <v>0</v>
      </c>
      <c r="AK115" s="70">
        <f t="shared" si="14"/>
        <v>0</v>
      </c>
      <c r="AL115" s="70"/>
      <c r="AM115" s="35">
        <v>0</v>
      </c>
      <c r="AN115" s="35">
        <f t="shared" si="15"/>
        <v>0</v>
      </c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</row>
    <row r="116" spans="1:54" ht="11.25" customHeight="1">
      <c r="A116" s="35"/>
      <c r="B116" s="67">
        <v>2741</v>
      </c>
      <c r="C116" s="68" t="s">
        <v>3025</v>
      </c>
      <c r="D116" s="68">
        <v>0</v>
      </c>
      <c r="E116" s="68">
        <v>0</v>
      </c>
      <c r="F116" s="68">
        <v>0</v>
      </c>
      <c r="G116" s="68">
        <f t="shared" si="1"/>
        <v>0</v>
      </c>
      <c r="H116" s="68">
        <v>0</v>
      </c>
      <c r="I116" s="68">
        <f t="shared" si="2"/>
        <v>0</v>
      </c>
      <c r="J116" s="68">
        <v>0</v>
      </c>
      <c r="K116" s="68">
        <f t="shared" si="3"/>
        <v>0</v>
      </c>
      <c r="L116" s="68">
        <v>0</v>
      </c>
      <c r="M116" s="68">
        <v>0</v>
      </c>
      <c r="N116" s="68">
        <v>0</v>
      </c>
      <c r="O116" s="68">
        <f t="shared" si="4"/>
        <v>0</v>
      </c>
      <c r="P116" s="68">
        <v>0</v>
      </c>
      <c r="Q116" s="68">
        <f t="shared" si="5"/>
        <v>0</v>
      </c>
      <c r="R116" s="68">
        <v>0</v>
      </c>
      <c r="S116" s="68">
        <f t="shared" si="6"/>
        <v>0</v>
      </c>
      <c r="T116" s="68">
        <v>0</v>
      </c>
      <c r="U116" s="68">
        <v>0</v>
      </c>
      <c r="V116" s="68">
        <v>0</v>
      </c>
      <c r="W116" s="68">
        <f t="shared" si="7"/>
        <v>0</v>
      </c>
      <c r="X116" s="68">
        <v>0</v>
      </c>
      <c r="Y116" s="68">
        <f t="shared" si="8"/>
        <v>0</v>
      </c>
      <c r="Z116" s="68">
        <v>0</v>
      </c>
      <c r="AA116" s="68">
        <f t="shared" si="9"/>
        <v>0</v>
      </c>
      <c r="AB116" s="690">
        <f t="shared" si="10"/>
        <v>0</v>
      </c>
      <c r="AC116" s="69">
        <f t="shared" si="19"/>
        <v>0</v>
      </c>
      <c r="AD116" s="69">
        <f t="shared" si="20"/>
        <v>0</v>
      </c>
      <c r="AE116" s="694">
        <f t="shared" si="13"/>
        <v>0</v>
      </c>
      <c r="AF116" s="698">
        <f t="shared" si="18"/>
        <v>0</v>
      </c>
      <c r="AG116" s="698" t="b">
        <f t="shared" si="17"/>
        <v>1</v>
      </c>
      <c r="AH116" t="s">
        <v>3023</v>
      </c>
      <c r="AI116" s="70">
        <v>0</v>
      </c>
      <c r="AJ116" s="70">
        <v>0</v>
      </c>
      <c r="AK116" s="70">
        <f t="shared" si="14"/>
        <v>0</v>
      </c>
      <c r="AL116" s="70"/>
      <c r="AM116" s="35">
        <v>0</v>
      </c>
      <c r="AN116" s="35">
        <f t="shared" si="15"/>
        <v>0</v>
      </c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</row>
    <row r="117" spans="1:54" ht="11.25" customHeight="1">
      <c r="A117" s="35"/>
      <c r="B117" s="67">
        <v>2751</v>
      </c>
      <c r="C117" s="68" t="s">
        <v>3026</v>
      </c>
      <c r="D117" s="68">
        <v>0</v>
      </c>
      <c r="E117" s="68">
        <v>0</v>
      </c>
      <c r="F117" s="68">
        <v>0</v>
      </c>
      <c r="G117" s="68">
        <f t="shared" si="1"/>
        <v>0</v>
      </c>
      <c r="H117" s="68">
        <v>0</v>
      </c>
      <c r="I117" s="68">
        <f t="shared" si="2"/>
        <v>0</v>
      </c>
      <c r="J117" s="68">
        <v>0</v>
      </c>
      <c r="K117" s="68">
        <f t="shared" si="3"/>
        <v>0</v>
      </c>
      <c r="L117" s="68">
        <v>0</v>
      </c>
      <c r="M117" s="68">
        <v>0</v>
      </c>
      <c r="N117" s="68">
        <v>0</v>
      </c>
      <c r="O117" s="68">
        <f t="shared" si="4"/>
        <v>0</v>
      </c>
      <c r="P117" s="68">
        <v>0</v>
      </c>
      <c r="Q117" s="68">
        <f t="shared" si="5"/>
        <v>0</v>
      </c>
      <c r="R117" s="68">
        <v>0</v>
      </c>
      <c r="S117" s="68">
        <f t="shared" si="6"/>
        <v>0</v>
      </c>
      <c r="T117" s="68">
        <v>0</v>
      </c>
      <c r="U117" s="68">
        <v>0</v>
      </c>
      <c r="V117" s="68">
        <v>0</v>
      </c>
      <c r="W117" s="68">
        <f t="shared" si="7"/>
        <v>0</v>
      </c>
      <c r="X117" s="68">
        <v>0</v>
      </c>
      <c r="Y117" s="68">
        <f t="shared" si="8"/>
        <v>0</v>
      </c>
      <c r="Z117" s="68">
        <v>0</v>
      </c>
      <c r="AA117" s="68">
        <f t="shared" si="9"/>
        <v>0</v>
      </c>
      <c r="AB117" s="690">
        <f t="shared" si="10"/>
        <v>0</v>
      </c>
      <c r="AC117" s="69">
        <f t="shared" si="19"/>
        <v>0</v>
      </c>
      <c r="AD117" s="69">
        <f t="shared" si="20"/>
        <v>0</v>
      </c>
      <c r="AE117" s="694">
        <f t="shared" si="13"/>
        <v>0</v>
      </c>
      <c r="AF117" s="698">
        <f t="shared" si="18"/>
        <v>0</v>
      </c>
      <c r="AG117" s="698" t="b">
        <f t="shared" si="17"/>
        <v>1</v>
      </c>
      <c r="AH117" t="s">
        <v>3023</v>
      </c>
      <c r="AI117" s="70">
        <v>0</v>
      </c>
      <c r="AJ117" s="70">
        <v>0</v>
      </c>
      <c r="AK117" s="70">
        <f t="shared" si="14"/>
        <v>0</v>
      </c>
      <c r="AL117" s="70"/>
      <c r="AM117" s="35">
        <v>0</v>
      </c>
      <c r="AN117" s="35">
        <f t="shared" si="15"/>
        <v>0</v>
      </c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</row>
    <row r="118" spans="1:54" ht="11.25" customHeight="1">
      <c r="A118" s="35"/>
      <c r="B118" s="67">
        <v>2811</v>
      </c>
      <c r="C118" s="68" t="s">
        <v>3027</v>
      </c>
      <c r="D118" s="68">
        <v>0</v>
      </c>
      <c r="E118" s="68">
        <v>0</v>
      </c>
      <c r="F118" s="68">
        <v>0</v>
      </c>
      <c r="G118" s="68">
        <f t="shared" si="1"/>
        <v>0</v>
      </c>
      <c r="H118" s="68">
        <v>0</v>
      </c>
      <c r="I118" s="68">
        <f t="shared" si="2"/>
        <v>0</v>
      </c>
      <c r="J118" s="68">
        <v>0</v>
      </c>
      <c r="K118" s="68">
        <f t="shared" si="3"/>
        <v>0</v>
      </c>
      <c r="L118" s="68">
        <v>0</v>
      </c>
      <c r="M118" s="68">
        <v>0</v>
      </c>
      <c r="N118" s="68">
        <v>0</v>
      </c>
      <c r="O118" s="68">
        <f t="shared" si="4"/>
        <v>0</v>
      </c>
      <c r="P118" s="68">
        <v>0</v>
      </c>
      <c r="Q118" s="68">
        <f t="shared" si="5"/>
        <v>0</v>
      </c>
      <c r="R118" s="68">
        <v>0</v>
      </c>
      <c r="S118" s="68">
        <f t="shared" si="6"/>
        <v>0</v>
      </c>
      <c r="T118" s="68">
        <v>0</v>
      </c>
      <c r="U118" s="68">
        <v>0</v>
      </c>
      <c r="V118" s="68">
        <v>0</v>
      </c>
      <c r="W118" s="68">
        <f t="shared" si="7"/>
        <v>0</v>
      </c>
      <c r="X118" s="68">
        <v>0</v>
      </c>
      <c r="Y118" s="68">
        <f t="shared" si="8"/>
        <v>0</v>
      </c>
      <c r="Z118" s="68">
        <v>0</v>
      </c>
      <c r="AA118" s="68">
        <f t="shared" si="9"/>
        <v>0</v>
      </c>
      <c r="AB118" s="690">
        <f t="shared" si="10"/>
        <v>0</v>
      </c>
      <c r="AC118" s="69">
        <f t="shared" si="19"/>
        <v>0</v>
      </c>
      <c r="AD118" s="69">
        <f t="shared" si="20"/>
        <v>0</v>
      </c>
      <c r="AE118" s="694">
        <f t="shared" si="13"/>
        <v>0</v>
      </c>
      <c r="AF118" s="698">
        <f t="shared" si="18"/>
        <v>0</v>
      </c>
      <c r="AG118" s="698" t="b">
        <f t="shared" si="17"/>
        <v>1</v>
      </c>
      <c r="AH118" t="s">
        <v>3028</v>
      </c>
      <c r="AI118" s="70">
        <v>0</v>
      </c>
      <c r="AJ118" s="70">
        <v>0</v>
      </c>
      <c r="AK118" s="70">
        <f t="shared" si="14"/>
        <v>0</v>
      </c>
      <c r="AL118" s="70"/>
      <c r="AM118" s="35">
        <v>0</v>
      </c>
      <c r="AN118" s="35">
        <f t="shared" si="15"/>
        <v>0</v>
      </c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</row>
    <row r="119" spans="1:54" ht="11.25" customHeight="1">
      <c r="A119" s="35"/>
      <c r="B119" s="67">
        <v>2821</v>
      </c>
      <c r="C119" s="68" t="s">
        <v>3029</v>
      </c>
      <c r="D119" s="68">
        <v>0</v>
      </c>
      <c r="E119" s="68">
        <v>0</v>
      </c>
      <c r="F119" s="68">
        <v>0</v>
      </c>
      <c r="G119" s="68">
        <f t="shared" si="1"/>
        <v>0</v>
      </c>
      <c r="H119" s="68">
        <v>0</v>
      </c>
      <c r="I119" s="68">
        <f t="shared" si="2"/>
        <v>0</v>
      </c>
      <c r="J119" s="68">
        <v>0</v>
      </c>
      <c r="K119" s="68">
        <f t="shared" si="3"/>
        <v>0</v>
      </c>
      <c r="L119" s="68">
        <v>0</v>
      </c>
      <c r="M119" s="68">
        <v>0</v>
      </c>
      <c r="N119" s="68">
        <v>0</v>
      </c>
      <c r="O119" s="68">
        <f t="shared" si="4"/>
        <v>0</v>
      </c>
      <c r="P119" s="68">
        <v>0</v>
      </c>
      <c r="Q119" s="68">
        <f t="shared" si="5"/>
        <v>0</v>
      </c>
      <c r="R119" s="68">
        <v>0</v>
      </c>
      <c r="S119" s="68">
        <f t="shared" si="6"/>
        <v>0</v>
      </c>
      <c r="T119" s="68">
        <v>0</v>
      </c>
      <c r="U119" s="68">
        <v>0</v>
      </c>
      <c r="V119" s="68">
        <v>0</v>
      </c>
      <c r="W119" s="68">
        <f t="shared" si="7"/>
        <v>0</v>
      </c>
      <c r="X119" s="68">
        <v>0</v>
      </c>
      <c r="Y119" s="68">
        <f t="shared" si="8"/>
        <v>0</v>
      </c>
      <c r="Z119" s="68">
        <v>0</v>
      </c>
      <c r="AA119" s="68">
        <f t="shared" si="9"/>
        <v>0</v>
      </c>
      <c r="AB119" s="690">
        <f t="shared" si="10"/>
        <v>0</v>
      </c>
      <c r="AC119" s="69">
        <f t="shared" si="19"/>
        <v>0</v>
      </c>
      <c r="AD119" s="69">
        <f t="shared" si="20"/>
        <v>0</v>
      </c>
      <c r="AE119" s="694">
        <f t="shared" si="13"/>
        <v>0</v>
      </c>
      <c r="AF119" s="698">
        <f t="shared" si="18"/>
        <v>0</v>
      </c>
      <c r="AG119" s="698" t="b">
        <f t="shared" si="17"/>
        <v>1</v>
      </c>
      <c r="AH119" t="s">
        <v>3028</v>
      </c>
      <c r="AI119" s="70">
        <v>0</v>
      </c>
      <c r="AJ119" s="70">
        <v>0</v>
      </c>
      <c r="AK119" s="70">
        <f t="shared" si="14"/>
        <v>0</v>
      </c>
      <c r="AL119" s="70"/>
      <c r="AM119" s="35">
        <v>0</v>
      </c>
      <c r="AN119" s="35">
        <f t="shared" si="15"/>
        <v>0</v>
      </c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</row>
    <row r="120" spans="1:54" ht="11.25" customHeight="1">
      <c r="A120" s="35"/>
      <c r="B120" s="67">
        <v>2831</v>
      </c>
      <c r="C120" s="68" t="s">
        <v>3030</v>
      </c>
      <c r="D120" s="68">
        <v>0</v>
      </c>
      <c r="E120" s="68">
        <v>0</v>
      </c>
      <c r="F120" s="68">
        <v>0</v>
      </c>
      <c r="G120" s="68">
        <f t="shared" si="1"/>
        <v>0</v>
      </c>
      <c r="H120" s="68">
        <v>0</v>
      </c>
      <c r="I120" s="68">
        <f t="shared" si="2"/>
        <v>0</v>
      </c>
      <c r="J120" s="68">
        <v>0</v>
      </c>
      <c r="K120" s="68">
        <f t="shared" si="3"/>
        <v>0</v>
      </c>
      <c r="L120" s="68">
        <v>0</v>
      </c>
      <c r="M120" s="68">
        <v>0</v>
      </c>
      <c r="N120" s="68">
        <v>0</v>
      </c>
      <c r="O120" s="68">
        <f t="shared" si="4"/>
        <v>0</v>
      </c>
      <c r="P120" s="68">
        <v>0</v>
      </c>
      <c r="Q120" s="68">
        <f t="shared" si="5"/>
        <v>0</v>
      </c>
      <c r="R120" s="68">
        <v>0</v>
      </c>
      <c r="S120" s="68">
        <f t="shared" si="6"/>
        <v>0</v>
      </c>
      <c r="T120" s="68">
        <v>0</v>
      </c>
      <c r="U120" s="68">
        <v>0</v>
      </c>
      <c r="V120" s="68">
        <v>0</v>
      </c>
      <c r="W120" s="68">
        <f t="shared" si="7"/>
        <v>0</v>
      </c>
      <c r="X120" s="68">
        <v>0</v>
      </c>
      <c r="Y120" s="68">
        <f t="shared" si="8"/>
        <v>0</v>
      </c>
      <c r="Z120" s="68">
        <v>0</v>
      </c>
      <c r="AA120" s="68">
        <f t="shared" si="9"/>
        <v>0</v>
      </c>
      <c r="AB120" s="690">
        <f t="shared" si="10"/>
        <v>0</v>
      </c>
      <c r="AC120" s="69">
        <f t="shared" si="19"/>
        <v>0</v>
      </c>
      <c r="AD120" s="69">
        <f t="shared" si="20"/>
        <v>0</v>
      </c>
      <c r="AE120" s="694">
        <f t="shared" si="13"/>
        <v>0</v>
      </c>
      <c r="AF120" s="698">
        <f t="shared" si="18"/>
        <v>0</v>
      </c>
      <c r="AG120" s="698" t="b">
        <f t="shared" si="17"/>
        <v>1</v>
      </c>
      <c r="AH120" t="s">
        <v>3028</v>
      </c>
      <c r="AI120" s="70">
        <v>0</v>
      </c>
      <c r="AJ120" s="70">
        <v>0</v>
      </c>
      <c r="AK120" s="70">
        <f t="shared" si="14"/>
        <v>0</v>
      </c>
      <c r="AL120" s="70"/>
      <c r="AM120" s="35">
        <v>0</v>
      </c>
      <c r="AN120" s="35">
        <f t="shared" si="15"/>
        <v>0</v>
      </c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</row>
    <row r="121" spans="1:54" ht="9.75" customHeight="1">
      <c r="A121" s="35"/>
      <c r="B121" s="67">
        <v>2911</v>
      </c>
      <c r="C121" s="68" t="s">
        <v>678</v>
      </c>
      <c r="D121" s="68">
        <v>0</v>
      </c>
      <c r="E121" s="68">
        <v>0</v>
      </c>
      <c r="F121" s="68">
        <v>0</v>
      </c>
      <c r="G121" s="68">
        <f t="shared" si="1"/>
        <v>0</v>
      </c>
      <c r="H121" s="68">
        <v>0</v>
      </c>
      <c r="I121" s="68">
        <f t="shared" si="2"/>
        <v>0</v>
      </c>
      <c r="J121" s="68">
        <v>0</v>
      </c>
      <c r="K121" s="68">
        <f t="shared" si="3"/>
        <v>0</v>
      </c>
      <c r="L121" s="68">
        <v>0</v>
      </c>
      <c r="M121" s="68">
        <v>0</v>
      </c>
      <c r="N121" s="68">
        <v>0</v>
      </c>
      <c r="O121" s="68">
        <f t="shared" si="4"/>
        <v>0</v>
      </c>
      <c r="P121" s="68">
        <v>0</v>
      </c>
      <c r="Q121" s="68">
        <f t="shared" si="5"/>
        <v>0</v>
      </c>
      <c r="R121" s="68">
        <v>0</v>
      </c>
      <c r="S121" s="68">
        <f t="shared" si="6"/>
        <v>0</v>
      </c>
      <c r="T121" s="68">
        <v>0</v>
      </c>
      <c r="U121" s="68">
        <v>0</v>
      </c>
      <c r="V121" s="68">
        <v>0</v>
      </c>
      <c r="W121" s="68">
        <f t="shared" si="7"/>
        <v>0</v>
      </c>
      <c r="X121" s="68">
        <v>0</v>
      </c>
      <c r="Y121" s="68">
        <f t="shared" si="8"/>
        <v>0</v>
      </c>
      <c r="Z121" s="68">
        <v>0</v>
      </c>
      <c r="AA121" s="68">
        <f t="shared" si="9"/>
        <v>0</v>
      </c>
      <c r="AB121" s="690">
        <f t="shared" si="10"/>
        <v>0</v>
      </c>
      <c r="AC121" s="69">
        <f t="shared" si="19"/>
        <v>0</v>
      </c>
      <c r="AD121" s="69">
        <f t="shared" si="20"/>
        <v>0</v>
      </c>
      <c r="AE121" s="694">
        <f t="shared" si="13"/>
        <v>0</v>
      </c>
      <c r="AF121" s="698">
        <f t="shared" si="18"/>
        <v>0</v>
      </c>
      <c r="AG121" s="698" t="b">
        <f t="shared" si="17"/>
        <v>1</v>
      </c>
      <c r="AH121" t="s">
        <v>3031</v>
      </c>
      <c r="AI121" s="70">
        <v>0</v>
      </c>
      <c r="AJ121" s="70">
        <v>0</v>
      </c>
      <c r="AK121" s="70">
        <f t="shared" si="14"/>
        <v>0</v>
      </c>
      <c r="AL121" s="70"/>
      <c r="AM121" s="35">
        <v>0</v>
      </c>
      <c r="AN121" s="35">
        <f t="shared" si="15"/>
        <v>0</v>
      </c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 ht="9.75" customHeight="1">
      <c r="A122" s="35"/>
      <c r="B122" s="71">
        <v>2921</v>
      </c>
      <c r="C122" s="68" t="s">
        <v>680</v>
      </c>
      <c r="D122" s="68">
        <v>0</v>
      </c>
      <c r="E122" s="68">
        <v>0</v>
      </c>
      <c r="F122" s="68">
        <v>0</v>
      </c>
      <c r="G122" s="68">
        <f t="shared" si="1"/>
        <v>0</v>
      </c>
      <c r="H122" s="68">
        <v>0</v>
      </c>
      <c r="I122" s="68">
        <f t="shared" si="2"/>
        <v>0</v>
      </c>
      <c r="J122" s="68">
        <v>0</v>
      </c>
      <c r="K122" s="68">
        <f t="shared" si="3"/>
        <v>0</v>
      </c>
      <c r="L122" s="68">
        <v>0</v>
      </c>
      <c r="M122" s="68">
        <v>0</v>
      </c>
      <c r="N122" s="68">
        <v>0</v>
      </c>
      <c r="O122" s="68">
        <f t="shared" si="4"/>
        <v>0</v>
      </c>
      <c r="P122" s="68">
        <v>0</v>
      </c>
      <c r="Q122" s="68">
        <f t="shared" si="5"/>
        <v>0</v>
      </c>
      <c r="R122" s="68">
        <v>0</v>
      </c>
      <c r="S122" s="68">
        <f t="shared" si="6"/>
        <v>0</v>
      </c>
      <c r="T122" s="68">
        <v>0</v>
      </c>
      <c r="U122" s="68">
        <v>0</v>
      </c>
      <c r="V122" s="68">
        <v>0</v>
      </c>
      <c r="W122" s="68">
        <f t="shared" si="7"/>
        <v>0</v>
      </c>
      <c r="X122" s="68">
        <v>0</v>
      </c>
      <c r="Y122" s="68">
        <f t="shared" si="8"/>
        <v>0</v>
      </c>
      <c r="Z122" s="68">
        <v>0</v>
      </c>
      <c r="AA122" s="68">
        <f t="shared" si="9"/>
        <v>0</v>
      </c>
      <c r="AB122" s="690">
        <f t="shared" si="10"/>
        <v>0</v>
      </c>
      <c r="AC122" s="69">
        <f t="shared" si="19"/>
        <v>0</v>
      </c>
      <c r="AD122" s="69">
        <f t="shared" si="20"/>
        <v>0</v>
      </c>
      <c r="AE122" s="694">
        <f t="shared" si="13"/>
        <v>0</v>
      </c>
      <c r="AF122" s="698">
        <f t="shared" si="18"/>
        <v>0</v>
      </c>
      <c r="AG122" s="698" t="b">
        <f t="shared" si="17"/>
        <v>1</v>
      </c>
      <c r="AH122" t="s">
        <v>3031</v>
      </c>
      <c r="AI122" s="70">
        <v>0</v>
      </c>
      <c r="AJ122" s="70">
        <v>0</v>
      </c>
      <c r="AK122" s="70">
        <f t="shared" si="14"/>
        <v>0</v>
      </c>
      <c r="AL122" s="70"/>
      <c r="AM122" s="35">
        <v>0</v>
      </c>
      <c r="AN122" s="35">
        <f t="shared" si="15"/>
        <v>0</v>
      </c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</row>
    <row r="123" spans="1:54" ht="9.75" customHeight="1">
      <c r="A123" s="35"/>
      <c r="B123" s="67">
        <v>2931</v>
      </c>
      <c r="C123" s="68" t="s">
        <v>3032</v>
      </c>
      <c r="D123" s="68">
        <v>0</v>
      </c>
      <c r="E123" s="68">
        <v>0</v>
      </c>
      <c r="F123" s="68">
        <v>0</v>
      </c>
      <c r="G123" s="68">
        <f t="shared" si="1"/>
        <v>0</v>
      </c>
      <c r="H123" s="68">
        <v>0</v>
      </c>
      <c r="I123" s="68">
        <f t="shared" si="2"/>
        <v>0</v>
      </c>
      <c r="J123" s="68">
        <v>0</v>
      </c>
      <c r="K123" s="68">
        <f t="shared" si="3"/>
        <v>0</v>
      </c>
      <c r="L123" s="68">
        <v>0</v>
      </c>
      <c r="M123" s="68">
        <v>0</v>
      </c>
      <c r="N123" s="68">
        <v>0</v>
      </c>
      <c r="O123" s="68">
        <f t="shared" si="4"/>
        <v>0</v>
      </c>
      <c r="P123" s="68">
        <v>0</v>
      </c>
      <c r="Q123" s="68">
        <f t="shared" si="5"/>
        <v>0</v>
      </c>
      <c r="R123" s="68">
        <v>0</v>
      </c>
      <c r="S123" s="68">
        <f t="shared" si="6"/>
        <v>0</v>
      </c>
      <c r="T123" s="68">
        <v>0</v>
      </c>
      <c r="U123" s="68">
        <v>0</v>
      </c>
      <c r="V123" s="68">
        <v>0</v>
      </c>
      <c r="W123" s="68">
        <f t="shared" si="7"/>
        <v>0</v>
      </c>
      <c r="X123" s="68">
        <v>0</v>
      </c>
      <c r="Y123" s="68">
        <f t="shared" si="8"/>
        <v>0</v>
      </c>
      <c r="Z123" s="68">
        <v>0</v>
      </c>
      <c r="AA123" s="68">
        <f t="shared" si="9"/>
        <v>0</v>
      </c>
      <c r="AB123" s="690">
        <f t="shared" si="10"/>
        <v>0</v>
      </c>
      <c r="AC123" s="69">
        <f t="shared" si="19"/>
        <v>0</v>
      </c>
      <c r="AD123" s="69">
        <f t="shared" si="20"/>
        <v>0</v>
      </c>
      <c r="AE123" s="694">
        <f t="shared" si="13"/>
        <v>0</v>
      </c>
      <c r="AF123" s="698">
        <f t="shared" si="18"/>
        <v>0</v>
      </c>
      <c r="AG123" s="698" t="b">
        <f t="shared" si="17"/>
        <v>1</v>
      </c>
      <c r="AH123" t="s">
        <v>3031</v>
      </c>
      <c r="AI123" s="70">
        <v>0</v>
      </c>
      <c r="AJ123" s="70">
        <v>0</v>
      </c>
      <c r="AK123" s="70">
        <f t="shared" si="14"/>
        <v>0</v>
      </c>
      <c r="AL123" s="70"/>
      <c r="AM123" s="35">
        <v>0</v>
      </c>
      <c r="AN123" s="35">
        <f t="shared" si="15"/>
        <v>0</v>
      </c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</row>
    <row r="124" spans="1:54" ht="9.75" customHeight="1">
      <c r="A124" s="35"/>
      <c r="B124" s="67">
        <v>2941</v>
      </c>
      <c r="C124" s="68" t="s">
        <v>3033</v>
      </c>
      <c r="D124" s="68">
        <v>0</v>
      </c>
      <c r="E124" s="68">
        <v>0</v>
      </c>
      <c r="F124" s="68">
        <v>0</v>
      </c>
      <c r="G124" s="68">
        <f t="shared" si="1"/>
        <v>0</v>
      </c>
      <c r="H124" s="68">
        <v>0</v>
      </c>
      <c r="I124" s="68">
        <f t="shared" si="2"/>
        <v>0</v>
      </c>
      <c r="J124" s="68">
        <v>0</v>
      </c>
      <c r="K124" s="68">
        <f t="shared" si="3"/>
        <v>0</v>
      </c>
      <c r="L124" s="68">
        <v>0</v>
      </c>
      <c r="M124" s="68">
        <v>0</v>
      </c>
      <c r="N124" s="68">
        <v>0</v>
      </c>
      <c r="O124" s="68">
        <f t="shared" si="4"/>
        <v>0</v>
      </c>
      <c r="P124" s="68">
        <v>0</v>
      </c>
      <c r="Q124" s="68">
        <f t="shared" si="5"/>
        <v>0</v>
      </c>
      <c r="R124" s="68">
        <v>0</v>
      </c>
      <c r="S124" s="68">
        <f t="shared" si="6"/>
        <v>0</v>
      </c>
      <c r="T124" s="68">
        <v>0</v>
      </c>
      <c r="U124" s="68">
        <v>0</v>
      </c>
      <c r="V124" s="68">
        <v>0</v>
      </c>
      <c r="W124" s="68">
        <f t="shared" si="7"/>
        <v>0</v>
      </c>
      <c r="X124" s="68">
        <v>0</v>
      </c>
      <c r="Y124" s="68">
        <f t="shared" si="8"/>
        <v>0</v>
      </c>
      <c r="Z124" s="68">
        <v>0</v>
      </c>
      <c r="AA124" s="68">
        <f t="shared" si="9"/>
        <v>0</v>
      </c>
      <c r="AB124" s="690">
        <f t="shared" si="10"/>
        <v>0</v>
      </c>
      <c r="AC124" s="69">
        <f t="shared" si="19"/>
        <v>0</v>
      </c>
      <c r="AD124" s="69">
        <f t="shared" si="20"/>
        <v>0</v>
      </c>
      <c r="AE124" s="694">
        <f t="shared" si="13"/>
        <v>0</v>
      </c>
      <c r="AF124" s="698">
        <f t="shared" si="18"/>
        <v>0</v>
      </c>
      <c r="AG124" s="698" t="b">
        <f t="shared" si="17"/>
        <v>1</v>
      </c>
      <c r="AH124" t="s">
        <v>3031</v>
      </c>
      <c r="AI124" s="70">
        <v>0</v>
      </c>
      <c r="AJ124" s="70">
        <v>0</v>
      </c>
      <c r="AK124" s="70">
        <f t="shared" si="14"/>
        <v>0</v>
      </c>
      <c r="AL124" s="70"/>
      <c r="AM124" s="35">
        <v>0</v>
      </c>
      <c r="AN124" s="35">
        <f t="shared" si="15"/>
        <v>0</v>
      </c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</row>
    <row r="125" spans="1:54" ht="9.75" customHeight="1">
      <c r="A125" s="35"/>
      <c r="B125" s="67">
        <v>2951</v>
      </c>
      <c r="C125" s="68" t="s">
        <v>3034</v>
      </c>
      <c r="D125" s="68">
        <v>0</v>
      </c>
      <c r="E125" s="68">
        <v>0</v>
      </c>
      <c r="F125" s="68">
        <v>0</v>
      </c>
      <c r="G125" s="68">
        <f t="shared" si="1"/>
        <v>0</v>
      </c>
      <c r="H125" s="68">
        <v>0</v>
      </c>
      <c r="I125" s="68">
        <f t="shared" si="2"/>
        <v>0</v>
      </c>
      <c r="J125" s="68">
        <v>0</v>
      </c>
      <c r="K125" s="68">
        <f t="shared" si="3"/>
        <v>0</v>
      </c>
      <c r="L125" s="68">
        <v>0</v>
      </c>
      <c r="M125" s="68">
        <v>0</v>
      </c>
      <c r="N125" s="68">
        <v>0</v>
      </c>
      <c r="O125" s="68">
        <f t="shared" si="4"/>
        <v>0</v>
      </c>
      <c r="P125" s="68">
        <v>0</v>
      </c>
      <c r="Q125" s="68">
        <f t="shared" si="5"/>
        <v>0</v>
      </c>
      <c r="R125" s="68">
        <v>0</v>
      </c>
      <c r="S125" s="68">
        <f t="shared" si="6"/>
        <v>0</v>
      </c>
      <c r="T125" s="68">
        <v>0</v>
      </c>
      <c r="U125" s="68">
        <v>0</v>
      </c>
      <c r="V125" s="68">
        <v>0</v>
      </c>
      <c r="W125" s="68">
        <f t="shared" si="7"/>
        <v>0</v>
      </c>
      <c r="X125" s="68">
        <v>0</v>
      </c>
      <c r="Y125" s="68">
        <f t="shared" si="8"/>
        <v>0</v>
      </c>
      <c r="Z125" s="68">
        <v>0</v>
      </c>
      <c r="AA125" s="68">
        <f t="shared" si="9"/>
        <v>0</v>
      </c>
      <c r="AB125" s="690">
        <f t="shared" si="10"/>
        <v>0</v>
      </c>
      <c r="AC125" s="69">
        <f t="shared" si="19"/>
        <v>0</v>
      </c>
      <c r="AD125" s="69">
        <f t="shared" si="20"/>
        <v>0</v>
      </c>
      <c r="AE125" s="694">
        <f t="shared" si="13"/>
        <v>0</v>
      </c>
      <c r="AF125" s="698">
        <f t="shared" si="18"/>
        <v>0</v>
      </c>
      <c r="AG125" s="698" t="b">
        <f t="shared" si="17"/>
        <v>1</v>
      </c>
      <c r="AH125" t="s">
        <v>3031</v>
      </c>
      <c r="AI125" s="70">
        <v>0</v>
      </c>
      <c r="AJ125" s="70">
        <v>0</v>
      </c>
      <c r="AK125" s="70">
        <f t="shared" si="14"/>
        <v>0</v>
      </c>
      <c r="AL125" s="70"/>
      <c r="AM125" s="35">
        <v>0</v>
      </c>
      <c r="AN125" s="35">
        <f t="shared" si="15"/>
        <v>0</v>
      </c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</row>
    <row r="126" spans="1:54" ht="9.75" customHeight="1">
      <c r="A126" s="35"/>
      <c r="B126" s="67">
        <v>2961</v>
      </c>
      <c r="C126" s="68" t="s">
        <v>3035</v>
      </c>
      <c r="D126" s="68">
        <v>0</v>
      </c>
      <c r="E126" s="68">
        <v>0</v>
      </c>
      <c r="F126" s="68">
        <v>0</v>
      </c>
      <c r="G126" s="68">
        <f t="shared" si="1"/>
        <v>0</v>
      </c>
      <c r="H126" s="68">
        <v>0</v>
      </c>
      <c r="I126" s="68">
        <f t="shared" si="2"/>
        <v>0</v>
      </c>
      <c r="J126" s="68">
        <v>0</v>
      </c>
      <c r="K126" s="68">
        <f t="shared" si="3"/>
        <v>0</v>
      </c>
      <c r="L126" s="68">
        <v>0</v>
      </c>
      <c r="M126" s="68">
        <v>0</v>
      </c>
      <c r="N126" s="68">
        <v>0</v>
      </c>
      <c r="O126" s="68">
        <f t="shared" si="4"/>
        <v>0</v>
      </c>
      <c r="P126" s="68">
        <v>0</v>
      </c>
      <c r="Q126" s="68">
        <f t="shared" si="5"/>
        <v>0</v>
      </c>
      <c r="R126" s="68">
        <v>0</v>
      </c>
      <c r="S126" s="68">
        <f t="shared" si="6"/>
        <v>0</v>
      </c>
      <c r="T126" s="68">
        <v>0</v>
      </c>
      <c r="U126" s="68">
        <v>0</v>
      </c>
      <c r="V126" s="68">
        <v>0</v>
      </c>
      <c r="W126" s="68">
        <f t="shared" si="7"/>
        <v>0</v>
      </c>
      <c r="X126" s="68">
        <v>0</v>
      </c>
      <c r="Y126" s="68">
        <f t="shared" si="8"/>
        <v>0</v>
      </c>
      <c r="Z126" s="68">
        <v>0</v>
      </c>
      <c r="AA126" s="68">
        <f t="shared" si="9"/>
        <v>0</v>
      </c>
      <c r="AB126" s="690">
        <f t="shared" si="10"/>
        <v>0</v>
      </c>
      <c r="AC126" s="69">
        <f t="shared" si="19"/>
        <v>0</v>
      </c>
      <c r="AD126" s="69">
        <f t="shared" si="20"/>
        <v>0</v>
      </c>
      <c r="AE126" s="694">
        <f t="shared" si="13"/>
        <v>0</v>
      </c>
      <c r="AF126" s="698">
        <f t="shared" si="18"/>
        <v>0</v>
      </c>
      <c r="AG126" s="698" t="b">
        <f t="shared" si="17"/>
        <v>1</v>
      </c>
      <c r="AH126" t="s">
        <v>3031</v>
      </c>
      <c r="AI126" s="70">
        <v>0</v>
      </c>
      <c r="AJ126" s="70">
        <v>0</v>
      </c>
      <c r="AK126" s="70">
        <f t="shared" si="14"/>
        <v>0</v>
      </c>
      <c r="AL126" s="70"/>
      <c r="AM126" s="35">
        <v>0</v>
      </c>
      <c r="AN126" s="35">
        <f t="shared" si="15"/>
        <v>0</v>
      </c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</row>
    <row r="127" spans="1:54" ht="9.75" customHeight="1">
      <c r="A127" s="35"/>
      <c r="B127" s="67">
        <v>2971</v>
      </c>
      <c r="C127" s="68" t="s">
        <v>3036</v>
      </c>
      <c r="D127" s="68">
        <v>0</v>
      </c>
      <c r="E127" s="68">
        <v>0</v>
      </c>
      <c r="F127" s="68">
        <v>0</v>
      </c>
      <c r="G127" s="68">
        <f t="shared" si="1"/>
        <v>0</v>
      </c>
      <c r="H127" s="68">
        <v>0</v>
      </c>
      <c r="I127" s="68">
        <f t="shared" si="2"/>
        <v>0</v>
      </c>
      <c r="J127" s="68">
        <v>0</v>
      </c>
      <c r="K127" s="68">
        <f t="shared" si="3"/>
        <v>0</v>
      </c>
      <c r="L127" s="68">
        <v>0</v>
      </c>
      <c r="M127" s="68">
        <v>0</v>
      </c>
      <c r="N127" s="68">
        <v>0</v>
      </c>
      <c r="O127" s="68">
        <f t="shared" si="4"/>
        <v>0</v>
      </c>
      <c r="P127" s="68">
        <v>0</v>
      </c>
      <c r="Q127" s="68">
        <f t="shared" si="5"/>
        <v>0</v>
      </c>
      <c r="R127" s="68">
        <v>0</v>
      </c>
      <c r="S127" s="68">
        <f t="shared" si="6"/>
        <v>0</v>
      </c>
      <c r="T127" s="68">
        <v>0</v>
      </c>
      <c r="U127" s="68">
        <v>0</v>
      </c>
      <c r="V127" s="68">
        <v>0</v>
      </c>
      <c r="W127" s="68">
        <f t="shared" si="7"/>
        <v>0</v>
      </c>
      <c r="X127" s="68">
        <v>0</v>
      </c>
      <c r="Y127" s="68">
        <f t="shared" si="8"/>
        <v>0</v>
      </c>
      <c r="Z127" s="68">
        <v>0</v>
      </c>
      <c r="AA127" s="68">
        <f t="shared" si="9"/>
        <v>0</v>
      </c>
      <c r="AB127" s="690">
        <f t="shared" si="10"/>
        <v>0</v>
      </c>
      <c r="AC127" s="69">
        <f t="shared" si="19"/>
        <v>0</v>
      </c>
      <c r="AD127" s="69">
        <f t="shared" si="20"/>
        <v>0</v>
      </c>
      <c r="AE127" s="694">
        <f t="shared" si="13"/>
        <v>0</v>
      </c>
      <c r="AF127" s="698">
        <f t="shared" si="18"/>
        <v>0</v>
      </c>
      <c r="AG127" s="698" t="b">
        <f t="shared" si="17"/>
        <v>1</v>
      </c>
      <c r="AH127" t="s">
        <v>3031</v>
      </c>
      <c r="AI127" s="70">
        <v>0</v>
      </c>
      <c r="AJ127" s="70">
        <v>0</v>
      </c>
      <c r="AK127" s="70">
        <f t="shared" si="14"/>
        <v>0</v>
      </c>
      <c r="AL127" s="70"/>
      <c r="AM127" s="35">
        <v>0</v>
      </c>
      <c r="AN127" s="35">
        <f t="shared" si="15"/>
        <v>0</v>
      </c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</row>
    <row r="128" spans="1:54" ht="9.75" customHeight="1">
      <c r="A128" s="35"/>
      <c r="B128" s="67">
        <v>2981</v>
      </c>
      <c r="C128" s="68" t="s">
        <v>3037</v>
      </c>
      <c r="D128" s="68">
        <v>0</v>
      </c>
      <c r="E128" s="68">
        <v>0</v>
      </c>
      <c r="F128" s="68">
        <v>0</v>
      </c>
      <c r="G128" s="68">
        <f t="shared" si="1"/>
        <v>0</v>
      </c>
      <c r="H128" s="68">
        <v>0</v>
      </c>
      <c r="I128" s="68">
        <f t="shared" si="2"/>
        <v>0</v>
      </c>
      <c r="J128" s="68">
        <v>0</v>
      </c>
      <c r="K128" s="68">
        <f t="shared" si="3"/>
        <v>0</v>
      </c>
      <c r="L128" s="68">
        <v>0</v>
      </c>
      <c r="M128" s="68">
        <v>0</v>
      </c>
      <c r="N128" s="68">
        <v>0</v>
      </c>
      <c r="O128" s="68">
        <f t="shared" si="4"/>
        <v>0</v>
      </c>
      <c r="P128" s="68">
        <v>0</v>
      </c>
      <c r="Q128" s="68">
        <f t="shared" si="5"/>
        <v>0</v>
      </c>
      <c r="R128" s="68">
        <v>0</v>
      </c>
      <c r="S128" s="68">
        <f t="shared" si="6"/>
        <v>0</v>
      </c>
      <c r="T128" s="68">
        <v>0</v>
      </c>
      <c r="U128" s="68">
        <v>0</v>
      </c>
      <c r="V128" s="68">
        <v>0</v>
      </c>
      <c r="W128" s="68">
        <f t="shared" si="7"/>
        <v>0</v>
      </c>
      <c r="X128" s="68">
        <v>0</v>
      </c>
      <c r="Y128" s="68">
        <f t="shared" si="8"/>
        <v>0</v>
      </c>
      <c r="Z128" s="68">
        <v>0</v>
      </c>
      <c r="AA128" s="68">
        <f t="shared" si="9"/>
        <v>0</v>
      </c>
      <c r="AB128" s="690">
        <f t="shared" si="10"/>
        <v>0</v>
      </c>
      <c r="AC128" s="69">
        <f t="shared" si="19"/>
        <v>0</v>
      </c>
      <c r="AD128" s="69">
        <f t="shared" si="20"/>
        <v>0</v>
      </c>
      <c r="AE128" s="694">
        <f t="shared" si="13"/>
        <v>0</v>
      </c>
      <c r="AF128" s="698">
        <f t="shared" si="18"/>
        <v>0</v>
      </c>
      <c r="AG128" s="698" t="b">
        <f t="shared" si="17"/>
        <v>1</v>
      </c>
      <c r="AH128" t="s">
        <v>3031</v>
      </c>
      <c r="AI128" s="70">
        <v>0</v>
      </c>
      <c r="AJ128" s="70">
        <v>0</v>
      </c>
      <c r="AK128" s="70">
        <f t="shared" si="14"/>
        <v>0</v>
      </c>
      <c r="AL128" s="70"/>
      <c r="AM128" s="35">
        <v>0</v>
      </c>
      <c r="AN128" s="35">
        <f t="shared" si="15"/>
        <v>0</v>
      </c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</row>
    <row r="129" spans="1:54" ht="9.75" customHeight="1">
      <c r="A129" s="35"/>
      <c r="B129" s="67">
        <v>2991</v>
      </c>
      <c r="C129" s="68" t="s">
        <v>3038</v>
      </c>
      <c r="D129" s="68">
        <v>0</v>
      </c>
      <c r="E129" s="68">
        <v>0</v>
      </c>
      <c r="F129" s="68">
        <v>0</v>
      </c>
      <c r="G129" s="68">
        <f t="shared" si="1"/>
        <v>0</v>
      </c>
      <c r="H129" s="68">
        <v>0</v>
      </c>
      <c r="I129" s="68">
        <f t="shared" si="2"/>
        <v>0</v>
      </c>
      <c r="J129" s="68">
        <v>0</v>
      </c>
      <c r="K129" s="68">
        <f t="shared" si="3"/>
        <v>0</v>
      </c>
      <c r="L129" s="68">
        <v>0</v>
      </c>
      <c r="M129" s="68">
        <v>0</v>
      </c>
      <c r="N129" s="68">
        <v>0</v>
      </c>
      <c r="O129" s="68">
        <f t="shared" si="4"/>
        <v>0</v>
      </c>
      <c r="P129" s="68">
        <v>0</v>
      </c>
      <c r="Q129" s="68">
        <f t="shared" si="5"/>
        <v>0</v>
      </c>
      <c r="R129" s="68">
        <v>0</v>
      </c>
      <c r="S129" s="68">
        <f t="shared" si="6"/>
        <v>0</v>
      </c>
      <c r="T129" s="68">
        <v>0</v>
      </c>
      <c r="U129" s="68">
        <v>0</v>
      </c>
      <c r="V129" s="68">
        <v>0</v>
      </c>
      <c r="W129" s="68">
        <f t="shared" si="7"/>
        <v>0</v>
      </c>
      <c r="X129" s="68">
        <v>0</v>
      </c>
      <c r="Y129" s="68">
        <f t="shared" si="8"/>
        <v>0</v>
      </c>
      <c r="Z129" s="68">
        <v>0</v>
      </c>
      <c r="AA129" s="68">
        <f t="shared" si="9"/>
        <v>0</v>
      </c>
      <c r="AB129" s="690">
        <f t="shared" si="10"/>
        <v>0</v>
      </c>
      <c r="AC129" s="69">
        <f t="shared" si="19"/>
        <v>0</v>
      </c>
      <c r="AD129" s="69">
        <f t="shared" si="20"/>
        <v>0</v>
      </c>
      <c r="AE129" s="694">
        <f t="shared" si="13"/>
        <v>0</v>
      </c>
      <c r="AF129" s="698">
        <f t="shared" si="18"/>
        <v>0</v>
      </c>
      <c r="AG129" s="698" t="b">
        <f t="shared" si="17"/>
        <v>1</v>
      </c>
      <c r="AH129" t="s">
        <v>3031</v>
      </c>
      <c r="AI129" s="70">
        <v>0</v>
      </c>
      <c r="AJ129" s="70">
        <v>0</v>
      </c>
      <c r="AK129" s="70">
        <f t="shared" si="14"/>
        <v>0</v>
      </c>
      <c r="AL129" s="70"/>
      <c r="AM129" s="35">
        <v>0</v>
      </c>
      <c r="AN129" s="35">
        <f t="shared" si="15"/>
        <v>0</v>
      </c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ht="9.75" customHeight="1">
      <c r="A130" s="35"/>
      <c r="B130" s="67">
        <v>3111</v>
      </c>
      <c r="C130" s="68" t="s">
        <v>690</v>
      </c>
      <c r="D130" s="68">
        <v>0</v>
      </c>
      <c r="E130" s="68">
        <v>0</v>
      </c>
      <c r="F130" s="68">
        <v>0</v>
      </c>
      <c r="G130" s="68">
        <f t="shared" si="1"/>
        <v>0</v>
      </c>
      <c r="H130" s="68">
        <v>0</v>
      </c>
      <c r="I130" s="68">
        <f t="shared" si="2"/>
        <v>0</v>
      </c>
      <c r="J130" s="68">
        <v>0</v>
      </c>
      <c r="K130" s="68">
        <f t="shared" si="3"/>
        <v>0</v>
      </c>
      <c r="L130" s="68">
        <v>0</v>
      </c>
      <c r="M130" s="68">
        <v>0</v>
      </c>
      <c r="N130" s="68">
        <v>0</v>
      </c>
      <c r="O130" s="68">
        <f t="shared" si="4"/>
        <v>0</v>
      </c>
      <c r="P130" s="68">
        <v>0</v>
      </c>
      <c r="Q130" s="68">
        <f t="shared" si="5"/>
        <v>0</v>
      </c>
      <c r="R130" s="68">
        <v>0</v>
      </c>
      <c r="S130" s="68">
        <f t="shared" si="6"/>
        <v>0</v>
      </c>
      <c r="T130" s="68">
        <v>0</v>
      </c>
      <c r="U130" s="68">
        <v>0</v>
      </c>
      <c r="V130" s="68">
        <v>0</v>
      </c>
      <c r="W130" s="68">
        <f t="shared" si="7"/>
        <v>0</v>
      </c>
      <c r="X130" s="68">
        <v>0</v>
      </c>
      <c r="Y130" s="68">
        <f t="shared" si="8"/>
        <v>0</v>
      </c>
      <c r="Z130" s="68">
        <v>0</v>
      </c>
      <c r="AA130" s="68">
        <f t="shared" si="9"/>
        <v>0</v>
      </c>
      <c r="AB130" s="690">
        <f t="shared" si="10"/>
        <v>0</v>
      </c>
      <c r="AC130" s="69">
        <f t="shared" si="19"/>
        <v>0</v>
      </c>
      <c r="AD130" s="69">
        <f t="shared" si="20"/>
        <v>0</v>
      </c>
      <c r="AE130" s="694">
        <f t="shared" si="13"/>
        <v>0</v>
      </c>
      <c r="AF130" s="698">
        <f t="shared" si="18"/>
        <v>0</v>
      </c>
      <c r="AG130" s="698" t="b">
        <f t="shared" si="17"/>
        <v>1</v>
      </c>
      <c r="AH130" t="s">
        <v>3039</v>
      </c>
      <c r="AI130" s="70">
        <v>0</v>
      </c>
      <c r="AJ130" s="70">
        <v>0</v>
      </c>
      <c r="AK130" s="70">
        <f t="shared" si="14"/>
        <v>0</v>
      </c>
      <c r="AL130" s="70"/>
      <c r="AM130" s="35">
        <v>0</v>
      </c>
      <c r="AN130" s="35">
        <f t="shared" si="15"/>
        <v>0</v>
      </c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</row>
    <row r="131" spans="1:54" ht="9.75" customHeight="1">
      <c r="A131" s="35"/>
      <c r="B131" s="67">
        <v>3112</v>
      </c>
      <c r="C131" s="68" t="s">
        <v>3040</v>
      </c>
      <c r="D131" s="68">
        <v>0</v>
      </c>
      <c r="E131" s="68">
        <v>0</v>
      </c>
      <c r="F131" s="68">
        <v>0</v>
      </c>
      <c r="G131" s="68">
        <f t="shared" si="1"/>
        <v>0</v>
      </c>
      <c r="H131" s="68">
        <v>0</v>
      </c>
      <c r="I131" s="68">
        <f t="shared" si="2"/>
        <v>0</v>
      </c>
      <c r="J131" s="68">
        <v>0</v>
      </c>
      <c r="K131" s="68">
        <f t="shared" si="3"/>
        <v>0</v>
      </c>
      <c r="L131" s="68">
        <v>0</v>
      </c>
      <c r="M131" s="68">
        <v>0</v>
      </c>
      <c r="N131" s="68">
        <v>0</v>
      </c>
      <c r="O131" s="68">
        <f t="shared" si="4"/>
        <v>0</v>
      </c>
      <c r="P131" s="68">
        <v>0</v>
      </c>
      <c r="Q131" s="68">
        <f t="shared" si="5"/>
        <v>0</v>
      </c>
      <c r="R131" s="68">
        <v>0</v>
      </c>
      <c r="S131" s="68">
        <f t="shared" si="6"/>
        <v>0</v>
      </c>
      <c r="T131" s="68">
        <v>0</v>
      </c>
      <c r="U131" s="68">
        <v>0</v>
      </c>
      <c r="V131" s="68">
        <v>0</v>
      </c>
      <c r="W131" s="68">
        <f t="shared" si="7"/>
        <v>0</v>
      </c>
      <c r="X131" s="68">
        <v>0</v>
      </c>
      <c r="Y131" s="68">
        <f t="shared" si="8"/>
        <v>0</v>
      </c>
      <c r="Z131" s="68">
        <v>0</v>
      </c>
      <c r="AA131" s="68">
        <f t="shared" si="9"/>
        <v>0</v>
      </c>
      <c r="AB131" s="690">
        <f t="shared" si="10"/>
        <v>0</v>
      </c>
      <c r="AC131" s="69">
        <f t="shared" si="19"/>
        <v>0</v>
      </c>
      <c r="AD131" s="69">
        <f t="shared" si="20"/>
        <v>0</v>
      </c>
      <c r="AE131" s="694">
        <f t="shared" si="13"/>
        <v>0</v>
      </c>
      <c r="AF131" s="698">
        <f t="shared" si="18"/>
        <v>0</v>
      </c>
      <c r="AG131" s="698" t="b">
        <f t="shared" si="17"/>
        <v>1</v>
      </c>
      <c r="AH131" t="s">
        <v>3039</v>
      </c>
      <c r="AI131" s="70">
        <v>0</v>
      </c>
      <c r="AJ131" s="70">
        <v>0</v>
      </c>
      <c r="AK131" s="70">
        <f t="shared" si="14"/>
        <v>0</v>
      </c>
      <c r="AL131" s="70"/>
      <c r="AM131" s="35">
        <v>0</v>
      </c>
      <c r="AN131" s="35">
        <f t="shared" si="15"/>
        <v>0</v>
      </c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</row>
    <row r="132" spans="1:54" ht="9.75" customHeight="1">
      <c r="A132" s="35"/>
      <c r="B132" s="67">
        <v>3113</v>
      </c>
      <c r="C132" s="68" t="s">
        <v>3041</v>
      </c>
      <c r="D132" s="68">
        <v>0</v>
      </c>
      <c r="E132" s="68">
        <v>0</v>
      </c>
      <c r="F132" s="68">
        <v>0</v>
      </c>
      <c r="G132" s="68">
        <f t="shared" si="1"/>
        <v>0</v>
      </c>
      <c r="H132" s="68">
        <v>0</v>
      </c>
      <c r="I132" s="68">
        <f t="shared" si="2"/>
        <v>0</v>
      </c>
      <c r="J132" s="68">
        <v>0</v>
      </c>
      <c r="K132" s="68">
        <f t="shared" si="3"/>
        <v>0</v>
      </c>
      <c r="L132" s="68">
        <v>0</v>
      </c>
      <c r="M132" s="68">
        <v>0</v>
      </c>
      <c r="N132" s="68">
        <v>0</v>
      </c>
      <c r="O132" s="68">
        <f t="shared" si="4"/>
        <v>0</v>
      </c>
      <c r="P132" s="68">
        <v>0</v>
      </c>
      <c r="Q132" s="68">
        <f t="shared" si="5"/>
        <v>0</v>
      </c>
      <c r="R132" s="68">
        <v>0</v>
      </c>
      <c r="S132" s="68">
        <f t="shared" si="6"/>
        <v>0</v>
      </c>
      <c r="T132" s="68">
        <v>0</v>
      </c>
      <c r="U132" s="68">
        <v>0</v>
      </c>
      <c r="V132" s="68">
        <v>0</v>
      </c>
      <c r="W132" s="68">
        <f t="shared" si="7"/>
        <v>0</v>
      </c>
      <c r="X132" s="68">
        <v>0</v>
      </c>
      <c r="Y132" s="68">
        <f t="shared" si="8"/>
        <v>0</v>
      </c>
      <c r="Z132" s="68">
        <v>0</v>
      </c>
      <c r="AA132" s="68">
        <f t="shared" si="9"/>
        <v>0</v>
      </c>
      <c r="AB132" s="690">
        <f t="shared" si="10"/>
        <v>0</v>
      </c>
      <c r="AC132" s="69">
        <f t="shared" si="19"/>
        <v>0</v>
      </c>
      <c r="AD132" s="69">
        <f t="shared" si="20"/>
        <v>0</v>
      </c>
      <c r="AE132" s="694">
        <f t="shared" si="13"/>
        <v>0</v>
      </c>
      <c r="AF132" s="698">
        <f t="shared" si="18"/>
        <v>0</v>
      </c>
      <c r="AG132" s="698" t="b">
        <f t="shared" si="17"/>
        <v>1</v>
      </c>
      <c r="AH132" t="s">
        <v>3039</v>
      </c>
      <c r="AI132" s="70">
        <v>0</v>
      </c>
      <c r="AJ132" s="70">
        <v>0</v>
      </c>
      <c r="AK132" s="70">
        <f t="shared" si="14"/>
        <v>0</v>
      </c>
      <c r="AL132" s="70"/>
      <c r="AM132" s="35">
        <v>0</v>
      </c>
      <c r="AN132" s="35">
        <f t="shared" si="15"/>
        <v>0</v>
      </c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</row>
    <row r="133" spans="1:54" ht="9.75" customHeight="1">
      <c r="A133" s="35"/>
      <c r="B133" s="67">
        <v>3121</v>
      </c>
      <c r="C133" s="68" t="s">
        <v>3042</v>
      </c>
      <c r="D133" s="68">
        <v>0</v>
      </c>
      <c r="E133" s="68">
        <v>0</v>
      </c>
      <c r="F133" s="68">
        <v>0</v>
      </c>
      <c r="G133" s="68">
        <f t="shared" si="1"/>
        <v>0</v>
      </c>
      <c r="H133" s="68">
        <v>0</v>
      </c>
      <c r="I133" s="68">
        <f t="shared" si="2"/>
        <v>0</v>
      </c>
      <c r="J133" s="68">
        <v>0</v>
      </c>
      <c r="K133" s="68">
        <f t="shared" si="3"/>
        <v>0</v>
      </c>
      <c r="L133" s="68">
        <v>0</v>
      </c>
      <c r="M133" s="68">
        <v>0</v>
      </c>
      <c r="N133" s="68">
        <v>0</v>
      </c>
      <c r="O133" s="68">
        <f t="shared" si="4"/>
        <v>0</v>
      </c>
      <c r="P133" s="68">
        <v>0</v>
      </c>
      <c r="Q133" s="68">
        <f t="shared" si="5"/>
        <v>0</v>
      </c>
      <c r="R133" s="68">
        <v>0</v>
      </c>
      <c r="S133" s="68">
        <f t="shared" si="6"/>
        <v>0</v>
      </c>
      <c r="T133" s="68">
        <v>0</v>
      </c>
      <c r="U133" s="68">
        <v>0</v>
      </c>
      <c r="V133" s="68">
        <v>0</v>
      </c>
      <c r="W133" s="68">
        <f t="shared" si="7"/>
        <v>0</v>
      </c>
      <c r="X133" s="68">
        <v>0</v>
      </c>
      <c r="Y133" s="68">
        <f t="shared" si="8"/>
        <v>0</v>
      </c>
      <c r="Z133" s="68">
        <v>0</v>
      </c>
      <c r="AA133" s="68">
        <f t="shared" si="9"/>
        <v>0</v>
      </c>
      <c r="AB133" s="690">
        <f t="shared" si="10"/>
        <v>0</v>
      </c>
      <c r="AC133" s="69">
        <f t="shared" si="19"/>
        <v>0</v>
      </c>
      <c r="AD133" s="69">
        <f t="shared" si="20"/>
        <v>0</v>
      </c>
      <c r="AE133" s="694">
        <f t="shared" si="13"/>
        <v>0</v>
      </c>
      <c r="AF133" s="698">
        <f t="shared" si="18"/>
        <v>0</v>
      </c>
      <c r="AG133" s="698" t="b">
        <f t="shared" si="17"/>
        <v>1</v>
      </c>
      <c r="AH133" t="s">
        <v>3039</v>
      </c>
      <c r="AI133" s="70">
        <v>0</v>
      </c>
      <c r="AJ133" s="70">
        <v>0</v>
      </c>
      <c r="AK133" s="70">
        <f t="shared" si="14"/>
        <v>0</v>
      </c>
      <c r="AL133" s="70"/>
      <c r="AM133" s="35">
        <v>0</v>
      </c>
      <c r="AN133" s="35">
        <f t="shared" si="15"/>
        <v>0</v>
      </c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</row>
    <row r="134" spans="1:54" ht="9.75" customHeight="1">
      <c r="A134" s="35"/>
      <c r="B134" s="67">
        <v>3131</v>
      </c>
      <c r="C134" s="68" t="s">
        <v>881</v>
      </c>
      <c r="D134" s="68">
        <v>0</v>
      </c>
      <c r="E134" s="68">
        <v>0</v>
      </c>
      <c r="F134" s="68">
        <v>0</v>
      </c>
      <c r="G134" s="68">
        <f t="shared" si="1"/>
        <v>0</v>
      </c>
      <c r="H134" s="68">
        <v>0</v>
      </c>
      <c r="I134" s="68">
        <f t="shared" si="2"/>
        <v>0</v>
      </c>
      <c r="J134" s="68">
        <v>0</v>
      </c>
      <c r="K134" s="68">
        <f t="shared" si="3"/>
        <v>0</v>
      </c>
      <c r="L134" s="68">
        <v>0</v>
      </c>
      <c r="M134" s="68">
        <v>0</v>
      </c>
      <c r="N134" s="68">
        <v>0</v>
      </c>
      <c r="O134" s="68">
        <f t="shared" si="4"/>
        <v>0</v>
      </c>
      <c r="P134" s="68">
        <v>0</v>
      </c>
      <c r="Q134" s="68">
        <f t="shared" si="5"/>
        <v>0</v>
      </c>
      <c r="R134" s="68">
        <v>0</v>
      </c>
      <c r="S134" s="68">
        <f t="shared" si="6"/>
        <v>0</v>
      </c>
      <c r="T134" s="68">
        <v>0</v>
      </c>
      <c r="U134" s="68">
        <v>0</v>
      </c>
      <c r="V134" s="68">
        <v>0</v>
      </c>
      <c r="W134" s="68">
        <f t="shared" si="7"/>
        <v>0</v>
      </c>
      <c r="X134" s="68">
        <v>0</v>
      </c>
      <c r="Y134" s="68">
        <f t="shared" si="8"/>
        <v>0</v>
      </c>
      <c r="Z134" s="68">
        <v>0</v>
      </c>
      <c r="AA134" s="68">
        <f t="shared" si="9"/>
        <v>0</v>
      </c>
      <c r="AB134" s="690">
        <f t="shared" si="10"/>
        <v>0</v>
      </c>
      <c r="AC134" s="69">
        <f t="shared" si="19"/>
        <v>0</v>
      </c>
      <c r="AD134" s="69">
        <f t="shared" si="20"/>
        <v>0</v>
      </c>
      <c r="AE134" s="694">
        <f t="shared" si="13"/>
        <v>0</v>
      </c>
      <c r="AF134" s="698">
        <f t="shared" si="18"/>
        <v>0</v>
      </c>
      <c r="AG134" s="698" t="b">
        <f t="shared" si="17"/>
        <v>1</v>
      </c>
      <c r="AH134" t="s">
        <v>3039</v>
      </c>
      <c r="AI134" s="70">
        <v>0</v>
      </c>
      <c r="AJ134" s="70">
        <v>0</v>
      </c>
      <c r="AK134" s="70">
        <f t="shared" si="14"/>
        <v>0</v>
      </c>
      <c r="AL134" s="70"/>
      <c r="AM134" s="35">
        <v>0</v>
      </c>
      <c r="AN134" s="35">
        <f t="shared" si="15"/>
        <v>0</v>
      </c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</row>
    <row r="135" spans="1:54" ht="9.75" customHeight="1">
      <c r="A135" s="35"/>
      <c r="B135" s="67">
        <v>3141</v>
      </c>
      <c r="C135" s="68" t="s">
        <v>883</v>
      </c>
      <c r="D135" s="68">
        <v>0</v>
      </c>
      <c r="E135" s="68">
        <v>0</v>
      </c>
      <c r="F135" s="68">
        <v>0</v>
      </c>
      <c r="G135" s="68">
        <f t="shared" si="1"/>
        <v>0</v>
      </c>
      <c r="H135" s="68">
        <v>0</v>
      </c>
      <c r="I135" s="68">
        <f t="shared" si="2"/>
        <v>0</v>
      </c>
      <c r="J135" s="68">
        <v>0</v>
      </c>
      <c r="K135" s="68">
        <f t="shared" si="3"/>
        <v>0</v>
      </c>
      <c r="L135" s="68">
        <v>0</v>
      </c>
      <c r="M135" s="68">
        <v>0</v>
      </c>
      <c r="N135" s="68">
        <v>0</v>
      </c>
      <c r="O135" s="68">
        <f t="shared" si="4"/>
        <v>0</v>
      </c>
      <c r="P135" s="68">
        <v>0</v>
      </c>
      <c r="Q135" s="68">
        <f t="shared" si="5"/>
        <v>0</v>
      </c>
      <c r="R135" s="68">
        <v>0</v>
      </c>
      <c r="S135" s="68">
        <f t="shared" si="6"/>
        <v>0</v>
      </c>
      <c r="T135" s="68">
        <v>0</v>
      </c>
      <c r="U135" s="68">
        <v>0</v>
      </c>
      <c r="V135" s="68">
        <v>0</v>
      </c>
      <c r="W135" s="68">
        <f t="shared" si="7"/>
        <v>0</v>
      </c>
      <c r="X135" s="68">
        <v>0</v>
      </c>
      <c r="Y135" s="68">
        <f t="shared" si="8"/>
        <v>0</v>
      </c>
      <c r="Z135" s="68">
        <v>0</v>
      </c>
      <c r="AA135" s="68">
        <f t="shared" si="9"/>
        <v>0</v>
      </c>
      <c r="AB135" s="690">
        <f t="shared" si="10"/>
        <v>0</v>
      </c>
      <c r="AC135" s="69">
        <f t="shared" si="19"/>
        <v>0</v>
      </c>
      <c r="AD135" s="69">
        <f t="shared" si="20"/>
        <v>0</v>
      </c>
      <c r="AE135" s="694">
        <f t="shared" si="13"/>
        <v>0</v>
      </c>
      <c r="AF135" s="698">
        <f t="shared" si="18"/>
        <v>0</v>
      </c>
      <c r="AG135" s="698" t="b">
        <f t="shared" si="17"/>
        <v>1</v>
      </c>
      <c r="AH135" t="s">
        <v>3039</v>
      </c>
      <c r="AI135" s="70">
        <v>0</v>
      </c>
      <c r="AJ135" s="70">
        <v>0</v>
      </c>
      <c r="AK135" s="70">
        <f t="shared" si="14"/>
        <v>0</v>
      </c>
      <c r="AL135" s="70"/>
      <c r="AM135" s="35">
        <v>0</v>
      </c>
      <c r="AN135" s="35">
        <f t="shared" si="15"/>
        <v>0</v>
      </c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</row>
    <row r="136" spans="1:54" ht="9.75" customHeight="1">
      <c r="A136" s="35"/>
      <c r="B136" s="67">
        <v>3151</v>
      </c>
      <c r="C136" s="68" t="s">
        <v>3043</v>
      </c>
      <c r="D136" s="68">
        <v>0</v>
      </c>
      <c r="E136" s="68">
        <v>0</v>
      </c>
      <c r="F136" s="68">
        <v>0</v>
      </c>
      <c r="G136" s="68">
        <f t="shared" si="1"/>
        <v>0</v>
      </c>
      <c r="H136" s="68">
        <v>0</v>
      </c>
      <c r="I136" s="68">
        <f t="shared" si="2"/>
        <v>0</v>
      </c>
      <c r="J136" s="68">
        <v>0</v>
      </c>
      <c r="K136" s="68">
        <f t="shared" si="3"/>
        <v>0</v>
      </c>
      <c r="L136" s="68">
        <v>0</v>
      </c>
      <c r="M136" s="68">
        <v>0</v>
      </c>
      <c r="N136" s="68">
        <v>0</v>
      </c>
      <c r="O136" s="68">
        <f t="shared" si="4"/>
        <v>0</v>
      </c>
      <c r="P136" s="68">
        <v>0</v>
      </c>
      <c r="Q136" s="68">
        <f t="shared" si="5"/>
        <v>0</v>
      </c>
      <c r="R136" s="68">
        <v>0</v>
      </c>
      <c r="S136" s="68">
        <f t="shared" si="6"/>
        <v>0</v>
      </c>
      <c r="T136" s="68">
        <v>0</v>
      </c>
      <c r="U136" s="68">
        <v>0</v>
      </c>
      <c r="V136" s="68">
        <v>0</v>
      </c>
      <c r="W136" s="68">
        <f t="shared" si="7"/>
        <v>0</v>
      </c>
      <c r="X136" s="68">
        <v>0</v>
      </c>
      <c r="Y136" s="68">
        <f t="shared" si="8"/>
        <v>0</v>
      </c>
      <c r="Z136" s="68">
        <v>0</v>
      </c>
      <c r="AA136" s="68">
        <f t="shared" si="9"/>
        <v>0</v>
      </c>
      <c r="AB136" s="690">
        <f t="shared" si="10"/>
        <v>0</v>
      </c>
      <c r="AC136" s="69">
        <f t="shared" si="19"/>
        <v>0</v>
      </c>
      <c r="AD136" s="69">
        <f t="shared" si="20"/>
        <v>0</v>
      </c>
      <c r="AE136" s="694">
        <f t="shared" si="13"/>
        <v>0</v>
      </c>
      <c r="AF136" s="698">
        <f t="shared" si="18"/>
        <v>0</v>
      </c>
      <c r="AG136" s="698" t="b">
        <f t="shared" si="17"/>
        <v>1</v>
      </c>
      <c r="AH136" t="s">
        <v>3039</v>
      </c>
      <c r="AI136" s="70">
        <v>0</v>
      </c>
      <c r="AJ136" s="70">
        <v>0</v>
      </c>
      <c r="AK136" s="70">
        <f t="shared" si="14"/>
        <v>0</v>
      </c>
      <c r="AL136" s="70"/>
      <c r="AM136" s="35">
        <v>0</v>
      </c>
      <c r="AN136" s="35">
        <f t="shared" si="15"/>
        <v>0</v>
      </c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 ht="9.75" customHeight="1">
      <c r="A137" s="35"/>
      <c r="B137" s="67">
        <v>3161</v>
      </c>
      <c r="C137" s="68" t="s">
        <v>3044</v>
      </c>
      <c r="D137" s="68">
        <v>0</v>
      </c>
      <c r="E137" s="68">
        <v>0</v>
      </c>
      <c r="F137" s="68">
        <v>0</v>
      </c>
      <c r="G137" s="68">
        <f t="shared" si="1"/>
        <v>0</v>
      </c>
      <c r="H137" s="68">
        <v>0</v>
      </c>
      <c r="I137" s="68">
        <f t="shared" si="2"/>
        <v>0</v>
      </c>
      <c r="J137" s="68">
        <v>0</v>
      </c>
      <c r="K137" s="68">
        <f t="shared" si="3"/>
        <v>0</v>
      </c>
      <c r="L137" s="68">
        <v>0</v>
      </c>
      <c r="M137" s="68">
        <v>0</v>
      </c>
      <c r="N137" s="68">
        <v>0</v>
      </c>
      <c r="O137" s="68">
        <f t="shared" si="4"/>
        <v>0</v>
      </c>
      <c r="P137" s="68">
        <v>0</v>
      </c>
      <c r="Q137" s="68">
        <f t="shared" si="5"/>
        <v>0</v>
      </c>
      <c r="R137" s="68">
        <v>0</v>
      </c>
      <c r="S137" s="68">
        <f t="shared" si="6"/>
        <v>0</v>
      </c>
      <c r="T137" s="68">
        <v>0</v>
      </c>
      <c r="U137" s="68">
        <v>0</v>
      </c>
      <c r="V137" s="68">
        <v>0</v>
      </c>
      <c r="W137" s="68">
        <f t="shared" si="7"/>
        <v>0</v>
      </c>
      <c r="X137" s="68">
        <v>0</v>
      </c>
      <c r="Y137" s="68">
        <f t="shared" si="8"/>
        <v>0</v>
      </c>
      <c r="Z137" s="68">
        <v>0</v>
      </c>
      <c r="AA137" s="68">
        <f t="shared" si="9"/>
        <v>0</v>
      </c>
      <c r="AB137" s="690">
        <f t="shared" si="10"/>
        <v>0</v>
      </c>
      <c r="AC137" s="69">
        <f t="shared" ref="AC137:AC200" si="21">G137+O137+W137</f>
        <v>0</v>
      </c>
      <c r="AD137" s="69">
        <f t="shared" ref="AD137:AD200" si="22">H137+P137+X137</f>
        <v>0</v>
      </c>
      <c r="AE137" s="694">
        <f t="shared" si="13"/>
        <v>0</v>
      </c>
      <c r="AF137" s="698">
        <f t="shared" si="18"/>
        <v>0</v>
      </c>
      <c r="AG137" s="698" t="b">
        <f t="shared" si="17"/>
        <v>1</v>
      </c>
      <c r="AH137" t="s">
        <v>3039</v>
      </c>
      <c r="AI137" s="70">
        <v>0</v>
      </c>
      <c r="AJ137" s="70">
        <v>0</v>
      </c>
      <c r="AK137" s="70">
        <f t="shared" si="14"/>
        <v>0</v>
      </c>
      <c r="AL137" s="70"/>
      <c r="AM137" s="35">
        <v>0</v>
      </c>
      <c r="AN137" s="35">
        <f t="shared" si="15"/>
        <v>0</v>
      </c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</row>
    <row r="138" spans="1:54" ht="9.75" customHeight="1">
      <c r="A138" s="35"/>
      <c r="B138" s="72">
        <v>3171</v>
      </c>
      <c r="C138" s="68" t="s">
        <v>3045</v>
      </c>
      <c r="D138" s="68">
        <v>0</v>
      </c>
      <c r="E138" s="68">
        <v>0</v>
      </c>
      <c r="F138" s="68">
        <v>0</v>
      </c>
      <c r="G138" s="68">
        <f t="shared" si="1"/>
        <v>0</v>
      </c>
      <c r="H138" s="68">
        <v>0</v>
      </c>
      <c r="I138" s="68">
        <f t="shared" si="2"/>
        <v>0</v>
      </c>
      <c r="J138" s="68">
        <v>0</v>
      </c>
      <c r="K138" s="68">
        <f t="shared" si="3"/>
        <v>0</v>
      </c>
      <c r="L138" s="68">
        <v>0</v>
      </c>
      <c r="M138" s="68">
        <v>0</v>
      </c>
      <c r="N138" s="68">
        <v>0</v>
      </c>
      <c r="O138" s="68">
        <f t="shared" si="4"/>
        <v>0</v>
      </c>
      <c r="P138" s="68">
        <v>0</v>
      </c>
      <c r="Q138" s="68">
        <f t="shared" si="5"/>
        <v>0</v>
      </c>
      <c r="R138" s="68">
        <v>0</v>
      </c>
      <c r="S138" s="68">
        <f t="shared" si="6"/>
        <v>0</v>
      </c>
      <c r="T138" s="68">
        <v>0</v>
      </c>
      <c r="U138" s="68">
        <v>0</v>
      </c>
      <c r="V138" s="68">
        <v>0</v>
      </c>
      <c r="W138" s="68">
        <f t="shared" si="7"/>
        <v>0</v>
      </c>
      <c r="X138" s="68">
        <v>0</v>
      </c>
      <c r="Y138" s="68">
        <f t="shared" si="8"/>
        <v>0</v>
      </c>
      <c r="Z138" s="68">
        <v>0</v>
      </c>
      <c r="AA138" s="68">
        <f t="shared" si="9"/>
        <v>0</v>
      </c>
      <c r="AB138" s="690">
        <f t="shared" si="10"/>
        <v>0</v>
      </c>
      <c r="AC138" s="69">
        <f t="shared" si="21"/>
        <v>0</v>
      </c>
      <c r="AD138" s="69">
        <f t="shared" si="22"/>
        <v>0</v>
      </c>
      <c r="AE138" s="694">
        <f t="shared" si="13"/>
        <v>0</v>
      </c>
      <c r="AF138" s="698">
        <f t="shared" si="18"/>
        <v>0</v>
      </c>
      <c r="AG138" s="698" t="b">
        <f t="shared" si="17"/>
        <v>1</v>
      </c>
      <c r="AH138" t="s">
        <v>3039</v>
      </c>
      <c r="AI138" s="70">
        <v>0</v>
      </c>
      <c r="AJ138" s="70">
        <v>0</v>
      </c>
      <c r="AK138" s="70">
        <f t="shared" si="14"/>
        <v>0</v>
      </c>
      <c r="AL138" s="70"/>
      <c r="AM138" s="35">
        <v>0</v>
      </c>
      <c r="AN138" s="35">
        <f t="shared" si="15"/>
        <v>0</v>
      </c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</row>
    <row r="139" spans="1:54" ht="9.75" customHeight="1">
      <c r="A139" s="35"/>
      <c r="B139" s="71">
        <v>3181</v>
      </c>
      <c r="C139" s="68" t="s">
        <v>698</v>
      </c>
      <c r="D139" s="68">
        <v>0</v>
      </c>
      <c r="E139" s="68">
        <v>0</v>
      </c>
      <c r="F139" s="68">
        <v>0</v>
      </c>
      <c r="G139" s="68">
        <f t="shared" si="1"/>
        <v>0</v>
      </c>
      <c r="H139" s="68">
        <v>0</v>
      </c>
      <c r="I139" s="68">
        <f t="shared" si="2"/>
        <v>0</v>
      </c>
      <c r="J139" s="68">
        <v>0</v>
      </c>
      <c r="K139" s="68">
        <f t="shared" si="3"/>
        <v>0</v>
      </c>
      <c r="L139" s="68">
        <v>0</v>
      </c>
      <c r="M139" s="68">
        <v>0</v>
      </c>
      <c r="N139" s="68">
        <v>0</v>
      </c>
      <c r="O139" s="68">
        <f t="shared" si="4"/>
        <v>0</v>
      </c>
      <c r="P139" s="68">
        <v>0</v>
      </c>
      <c r="Q139" s="68">
        <f t="shared" si="5"/>
        <v>0</v>
      </c>
      <c r="R139" s="68">
        <v>0</v>
      </c>
      <c r="S139" s="68">
        <f t="shared" si="6"/>
        <v>0</v>
      </c>
      <c r="T139" s="68">
        <v>0</v>
      </c>
      <c r="U139" s="68">
        <v>0</v>
      </c>
      <c r="V139" s="68">
        <v>0</v>
      </c>
      <c r="W139" s="68">
        <f t="shared" si="7"/>
        <v>0</v>
      </c>
      <c r="X139" s="68">
        <v>0</v>
      </c>
      <c r="Y139" s="68">
        <f t="shared" si="8"/>
        <v>0</v>
      </c>
      <c r="Z139" s="68">
        <v>0</v>
      </c>
      <c r="AA139" s="68">
        <f t="shared" si="9"/>
        <v>0</v>
      </c>
      <c r="AB139" s="690">
        <f t="shared" si="10"/>
        <v>0</v>
      </c>
      <c r="AC139" s="69">
        <f t="shared" si="21"/>
        <v>0</v>
      </c>
      <c r="AD139" s="69">
        <f t="shared" si="22"/>
        <v>0</v>
      </c>
      <c r="AE139" s="694">
        <f t="shared" si="13"/>
        <v>0</v>
      </c>
      <c r="AF139" s="698">
        <f t="shared" si="18"/>
        <v>0</v>
      </c>
      <c r="AG139" s="698" t="b">
        <f t="shared" si="17"/>
        <v>1</v>
      </c>
      <c r="AH139" t="s">
        <v>3039</v>
      </c>
      <c r="AI139" s="70">
        <v>0</v>
      </c>
      <c r="AJ139" s="70">
        <v>0</v>
      </c>
      <c r="AK139" s="70">
        <f t="shared" si="14"/>
        <v>0</v>
      </c>
      <c r="AL139" s="70"/>
      <c r="AM139" s="35">
        <v>0</v>
      </c>
      <c r="AN139" s="35">
        <f t="shared" si="15"/>
        <v>0</v>
      </c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</row>
    <row r="140" spans="1:54" ht="9.75" customHeight="1">
      <c r="A140" s="35"/>
      <c r="B140" s="67">
        <v>3182</v>
      </c>
      <c r="C140" s="68" t="s">
        <v>3046</v>
      </c>
      <c r="D140" s="68">
        <v>0</v>
      </c>
      <c r="E140" s="68">
        <v>0</v>
      </c>
      <c r="F140" s="68">
        <v>0</v>
      </c>
      <c r="G140" s="68">
        <f t="shared" si="1"/>
        <v>0</v>
      </c>
      <c r="H140" s="68">
        <v>0</v>
      </c>
      <c r="I140" s="68">
        <f t="shared" si="2"/>
        <v>0</v>
      </c>
      <c r="J140" s="68">
        <v>0</v>
      </c>
      <c r="K140" s="68">
        <f t="shared" si="3"/>
        <v>0</v>
      </c>
      <c r="L140" s="68">
        <v>0</v>
      </c>
      <c r="M140" s="68">
        <v>0</v>
      </c>
      <c r="N140" s="68">
        <v>0</v>
      </c>
      <c r="O140" s="68">
        <f t="shared" si="4"/>
        <v>0</v>
      </c>
      <c r="P140" s="68">
        <v>0</v>
      </c>
      <c r="Q140" s="68">
        <f t="shared" si="5"/>
        <v>0</v>
      </c>
      <c r="R140" s="68">
        <v>0</v>
      </c>
      <c r="S140" s="68">
        <f t="shared" si="6"/>
        <v>0</v>
      </c>
      <c r="T140" s="68">
        <v>0</v>
      </c>
      <c r="U140" s="68">
        <v>0</v>
      </c>
      <c r="V140" s="68">
        <v>0</v>
      </c>
      <c r="W140" s="68">
        <f t="shared" si="7"/>
        <v>0</v>
      </c>
      <c r="X140" s="68">
        <v>0</v>
      </c>
      <c r="Y140" s="68">
        <f t="shared" si="8"/>
        <v>0</v>
      </c>
      <c r="Z140" s="68">
        <v>0</v>
      </c>
      <c r="AA140" s="68">
        <f t="shared" si="9"/>
        <v>0</v>
      </c>
      <c r="AB140" s="690">
        <f t="shared" si="10"/>
        <v>0</v>
      </c>
      <c r="AC140" s="69">
        <f t="shared" si="21"/>
        <v>0</v>
      </c>
      <c r="AD140" s="69">
        <f t="shared" si="22"/>
        <v>0</v>
      </c>
      <c r="AE140" s="694">
        <f t="shared" si="13"/>
        <v>0</v>
      </c>
      <c r="AF140" s="698">
        <f t="shared" si="18"/>
        <v>0</v>
      </c>
      <c r="AG140" s="698" t="b">
        <f t="shared" si="17"/>
        <v>1</v>
      </c>
      <c r="AH140" t="s">
        <v>3039</v>
      </c>
      <c r="AI140" s="70">
        <v>0</v>
      </c>
      <c r="AJ140" s="70">
        <v>0</v>
      </c>
      <c r="AK140" s="70">
        <f t="shared" si="14"/>
        <v>0</v>
      </c>
      <c r="AL140" s="70"/>
      <c r="AM140" s="35">
        <v>0</v>
      </c>
      <c r="AN140" s="35">
        <f t="shared" si="15"/>
        <v>0</v>
      </c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</row>
    <row r="141" spans="1:54" ht="9.75" customHeight="1">
      <c r="A141" s="35"/>
      <c r="B141" s="67">
        <v>3191</v>
      </c>
      <c r="C141" s="68" t="s">
        <v>3047</v>
      </c>
      <c r="D141" s="68">
        <v>0</v>
      </c>
      <c r="E141" s="68">
        <v>0</v>
      </c>
      <c r="F141" s="68">
        <v>0</v>
      </c>
      <c r="G141" s="68">
        <f t="shared" si="1"/>
        <v>0</v>
      </c>
      <c r="H141" s="68">
        <v>0</v>
      </c>
      <c r="I141" s="68">
        <f t="shared" si="2"/>
        <v>0</v>
      </c>
      <c r="J141" s="68">
        <v>0</v>
      </c>
      <c r="K141" s="68">
        <f t="shared" si="3"/>
        <v>0</v>
      </c>
      <c r="L141" s="68">
        <v>0</v>
      </c>
      <c r="M141" s="68">
        <v>0</v>
      </c>
      <c r="N141" s="68">
        <v>0</v>
      </c>
      <c r="O141" s="68">
        <f t="shared" si="4"/>
        <v>0</v>
      </c>
      <c r="P141" s="68">
        <v>0</v>
      </c>
      <c r="Q141" s="68">
        <f t="shared" si="5"/>
        <v>0</v>
      </c>
      <c r="R141" s="68">
        <v>0</v>
      </c>
      <c r="S141" s="68">
        <f t="shared" si="6"/>
        <v>0</v>
      </c>
      <c r="T141" s="68">
        <v>0</v>
      </c>
      <c r="U141" s="68">
        <v>0</v>
      </c>
      <c r="V141" s="68">
        <v>0</v>
      </c>
      <c r="W141" s="68">
        <f t="shared" si="7"/>
        <v>0</v>
      </c>
      <c r="X141" s="68">
        <v>0</v>
      </c>
      <c r="Y141" s="68">
        <f t="shared" si="8"/>
        <v>0</v>
      </c>
      <c r="Z141" s="68">
        <v>0</v>
      </c>
      <c r="AA141" s="68">
        <f t="shared" si="9"/>
        <v>0</v>
      </c>
      <c r="AB141" s="690">
        <f t="shared" si="10"/>
        <v>0</v>
      </c>
      <c r="AC141" s="69">
        <f t="shared" si="21"/>
        <v>0</v>
      </c>
      <c r="AD141" s="69">
        <f t="shared" si="22"/>
        <v>0</v>
      </c>
      <c r="AE141" s="694">
        <f t="shared" si="13"/>
        <v>0</v>
      </c>
      <c r="AF141" s="698">
        <f t="shared" si="18"/>
        <v>0</v>
      </c>
      <c r="AG141" s="698" t="b">
        <f t="shared" si="17"/>
        <v>1</v>
      </c>
      <c r="AH141" t="s">
        <v>3039</v>
      </c>
      <c r="AI141" s="70">
        <v>0</v>
      </c>
      <c r="AJ141" s="70">
        <v>0</v>
      </c>
      <c r="AK141" s="70">
        <f t="shared" si="14"/>
        <v>0</v>
      </c>
      <c r="AL141" s="70"/>
      <c r="AM141" s="35">
        <v>0</v>
      </c>
      <c r="AN141" s="35">
        <f t="shared" si="15"/>
        <v>0</v>
      </c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 ht="9.75" customHeight="1">
      <c r="A142" s="35"/>
      <c r="B142" s="67">
        <v>3192</v>
      </c>
      <c r="C142" s="68" t="s">
        <v>3048</v>
      </c>
      <c r="D142" s="68">
        <v>0</v>
      </c>
      <c r="E142" s="68">
        <v>0</v>
      </c>
      <c r="F142" s="68">
        <v>0</v>
      </c>
      <c r="G142" s="68">
        <f t="shared" si="1"/>
        <v>0</v>
      </c>
      <c r="H142" s="68">
        <v>0</v>
      </c>
      <c r="I142" s="68">
        <f t="shared" si="2"/>
        <v>0</v>
      </c>
      <c r="J142" s="68">
        <v>0</v>
      </c>
      <c r="K142" s="68">
        <f t="shared" si="3"/>
        <v>0</v>
      </c>
      <c r="L142" s="68">
        <v>0</v>
      </c>
      <c r="M142" s="68">
        <v>0</v>
      </c>
      <c r="N142" s="68">
        <v>0</v>
      </c>
      <c r="O142" s="68">
        <f t="shared" si="4"/>
        <v>0</v>
      </c>
      <c r="P142" s="68">
        <v>0</v>
      </c>
      <c r="Q142" s="68">
        <f t="shared" si="5"/>
        <v>0</v>
      </c>
      <c r="R142" s="68">
        <v>0</v>
      </c>
      <c r="S142" s="68">
        <f t="shared" si="6"/>
        <v>0</v>
      </c>
      <c r="T142" s="68">
        <v>0</v>
      </c>
      <c r="U142" s="68">
        <v>0</v>
      </c>
      <c r="V142" s="68">
        <v>0</v>
      </c>
      <c r="W142" s="68">
        <f t="shared" si="7"/>
        <v>0</v>
      </c>
      <c r="X142" s="68">
        <v>0</v>
      </c>
      <c r="Y142" s="68">
        <f t="shared" si="8"/>
        <v>0</v>
      </c>
      <c r="Z142" s="68">
        <v>0</v>
      </c>
      <c r="AA142" s="68">
        <f t="shared" si="9"/>
        <v>0</v>
      </c>
      <c r="AB142" s="690">
        <f t="shared" si="10"/>
        <v>0</v>
      </c>
      <c r="AC142" s="69">
        <f t="shared" si="21"/>
        <v>0</v>
      </c>
      <c r="AD142" s="69">
        <f t="shared" si="22"/>
        <v>0</v>
      </c>
      <c r="AE142" s="694">
        <f t="shared" si="13"/>
        <v>0</v>
      </c>
      <c r="AF142" s="698">
        <f t="shared" si="18"/>
        <v>0</v>
      </c>
      <c r="AG142" s="698" t="b">
        <f t="shared" si="17"/>
        <v>1</v>
      </c>
      <c r="AH142" t="s">
        <v>3039</v>
      </c>
      <c r="AI142" s="70">
        <v>0</v>
      </c>
      <c r="AJ142" s="70">
        <v>0</v>
      </c>
      <c r="AK142" s="70">
        <f t="shared" si="14"/>
        <v>0</v>
      </c>
      <c r="AL142" s="70"/>
      <c r="AM142" s="35">
        <v>0</v>
      </c>
      <c r="AN142" s="35">
        <f t="shared" si="15"/>
        <v>0</v>
      </c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</row>
    <row r="143" spans="1:54" ht="9.75" customHeight="1">
      <c r="A143" s="35"/>
      <c r="B143" s="67">
        <v>3193</v>
      </c>
      <c r="C143" s="68" t="s">
        <v>3049</v>
      </c>
      <c r="D143" s="68">
        <v>0</v>
      </c>
      <c r="E143" s="68">
        <v>0</v>
      </c>
      <c r="F143" s="68">
        <v>0</v>
      </c>
      <c r="G143" s="68">
        <f t="shared" si="1"/>
        <v>0</v>
      </c>
      <c r="H143" s="68">
        <v>0</v>
      </c>
      <c r="I143" s="68">
        <f t="shared" si="2"/>
        <v>0</v>
      </c>
      <c r="J143" s="68">
        <v>0</v>
      </c>
      <c r="K143" s="68">
        <f t="shared" si="3"/>
        <v>0</v>
      </c>
      <c r="L143" s="68">
        <v>0</v>
      </c>
      <c r="M143" s="68">
        <v>0</v>
      </c>
      <c r="N143" s="68">
        <v>0</v>
      </c>
      <c r="O143" s="68">
        <f t="shared" si="4"/>
        <v>0</v>
      </c>
      <c r="P143" s="68">
        <v>0</v>
      </c>
      <c r="Q143" s="68">
        <f t="shared" si="5"/>
        <v>0</v>
      </c>
      <c r="R143" s="68">
        <v>0</v>
      </c>
      <c r="S143" s="68">
        <f t="shared" si="6"/>
        <v>0</v>
      </c>
      <c r="T143" s="68">
        <v>0</v>
      </c>
      <c r="U143" s="68">
        <v>0</v>
      </c>
      <c r="V143" s="68">
        <v>0</v>
      </c>
      <c r="W143" s="68">
        <f t="shared" si="7"/>
        <v>0</v>
      </c>
      <c r="X143" s="68">
        <v>0</v>
      </c>
      <c r="Y143" s="68">
        <f t="shared" si="8"/>
        <v>0</v>
      </c>
      <c r="Z143" s="68">
        <v>0</v>
      </c>
      <c r="AA143" s="68">
        <f t="shared" si="9"/>
        <v>0</v>
      </c>
      <c r="AB143" s="690">
        <f t="shared" si="10"/>
        <v>0</v>
      </c>
      <c r="AC143" s="69">
        <f t="shared" si="21"/>
        <v>0</v>
      </c>
      <c r="AD143" s="69">
        <f t="shared" si="22"/>
        <v>0</v>
      </c>
      <c r="AE143" s="694">
        <f t="shared" si="13"/>
        <v>0</v>
      </c>
      <c r="AF143" s="698">
        <f t="shared" si="18"/>
        <v>0</v>
      </c>
      <c r="AG143" s="698" t="b">
        <f t="shared" si="17"/>
        <v>1</v>
      </c>
      <c r="AH143" t="s">
        <v>3039</v>
      </c>
      <c r="AI143" s="70">
        <v>0</v>
      </c>
      <c r="AJ143" s="70">
        <v>0</v>
      </c>
      <c r="AK143" s="70">
        <f t="shared" si="14"/>
        <v>0</v>
      </c>
      <c r="AL143" s="70"/>
      <c r="AM143" s="35">
        <v>0</v>
      </c>
      <c r="AN143" s="35">
        <f t="shared" si="15"/>
        <v>0</v>
      </c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</row>
    <row r="144" spans="1:54" ht="9.75" customHeight="1">
      <c r="A144" s="35"/>
      <c r="B144" s="67">
        <v>3211</v>
      </c>
      <c r="C144" s="68" t="s">
        <v>3050</v>
      </c>
      <c r="D144" s="68">
        <v>0</v>
      </c>
      <c r="E144" s="68">
        <v>0</v>
      </c>
      <c r="F144" s="68">
        <v>0</v>
      </c>
      <c r="G144" s="68">
        <f t="shared" si="1"/>
        <v>0</v>
      </c>
      <c r="H144" s="68">
        <v>0</v>
      </c>
      <c r="I144" s="68">
        <f t="shared" si="2"/>
        <v>0</v>
      </c>
      <c r="J144" s="68">
        <v>0</v>
      </c>
      <c r="K144" s="68">
        <f t="shared" si="3"/>
        <v>0</v>
      </c>
      <c r="L144" s="68">
        <v>0</v>
      </c>
      <c r="M144" s="68">
        <v>0</v>
      </c>
      <c r="N144" s="68">
        <v>0</v>
      </c>
      <c r="O144" s="68">
        <f t="shared" si="4"/>
        <v>0</v>
      </c>
      <c r="P144" s="68">
        <v>0</v>
      </c>
      <c r="Q144" s="68">
        <f t="shared" si="5"/>
        <v>0</v>
      </c>
      <c r="R144" s="68">
        <v>0</v>
      </c>
      <c r="S144" s="68">
        <f t="shared" si="6"/>
        <v>0</v>
      </c>
      <c r="T144" s="68">
        <v>0</v>
      </c>
      <c r="U144" s="68">
        <v>0</v>
      </c>
      <c r="V144" s="68">
        <v>0</v>
      </c>
      <c r="W144" s="68">
        <f t="shared" si="7"/>
        <v>0</v>
      </c>
      <c r="X144" s="68">
        <v>0</v>
      </c>
      <c r="Y144" s="68">
        <f t="shared" si="8"/>
        <v>0</v>
      </c>
      <c r="Z144" s="68">
        <v>0</v>
      </c>
      <c r="AA144" s="68">
        <f t="shared" si="9"/>
        <v>0</v>
      </c>
      <c r="AB144" s="690">
        <f t="shared" si="10"/>
        <v>0</v>
      </c>
      <c r="AC144" s="69">
        <f t="shared" si="21"/>
        <v>0</v>
      </c>
      <c r="AD144" s="69">
        <f t="shared" si="22"/>
        <v>0</v>
      </c>
      <c r="AE144" s="694">
        <f t="shared" si="13"/>
        <v>0</v>
      </c>
      <c r="AF144" s="698">
        <f t="shared" si="18"/>
        <v>0</v>
      </c>
      <c r="AG144" s="698" t="b">
        <f t="shared" si="17"/>
        <v>1</v>
      </c>
      <c r="AH144" t="s">
        <v>3051</v>
      </c>
      <c r="AI144" s="70">
        <v>0</v>
      </c>
      <c r="AJ144" s="70">
        <v>0</v>
      </c>
      <c r="AK144" s="70">
        <f t="shared" si="14"/>
        <v>0</v>
      </c>
      <c r="AL144" s="70"/>
      <c r="AM144" s="35">
        <v>0</v>
      </c>
      <c r="AN144" s="35">
        <f t="shared" si="15"/>
        <v>0</v>
      </c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</row>
    <row r="145" spans="1:54" ht="9.75" customHeight="1">
      <c r="A145" s="35"/>
      <c r="B145" s="67">
        <v>3221</v>
      </c>
      <c r="C145" s="68" t="s">
        <v>700</v>
      </c>
      <c r="D145" s="68">
        <v>0</v>
      </c>
      <c r="E145" s="68">
        <v>0</v>
      </c>
      <c r="F145" s="68">
        <v>0</v>
      </c>
      <c r="G145" s="68">
        <f t="shared" si="1"/>
        <v>0</v>
      </c>
      <c r="H145" s="68">
        <v>0</v>
      </c>
      <c r="I145" s="68">
        <f t="shared" si="2"/>
        <v>0</v>
      </c>
      <c r="J145" s="68">
        <v>0</v>
      </c>
      <c r="K145" s="68">
        <f t="shared" si="3"/>
        <v>0</v>
      </c>
      <c r="L145" s="68">
        <v>0</v>
      </c>
      <c r="M145" s="68">
        <v>0</v>
      </c>
      <c r="N145" s="68">
        <v>0</v>
      </c>
      <c r="O145" s="68">
        <f t="shared" si="4"/>
        <v>0</v>
      </c>
      <c r="P145" s="68">
        <v>0</v>
      </c>
      <c r="Q145" s="68">
        <f t="shared" si="5"/>
        <v>0</v>
      </c>
      <c r="R145" s="68">
        <v>0</v>
      </c>
      <c r="S145" s="68">
        <f t="shared" si="6"/>
        <v>0</v>
      </c>
      <c r="T145" s="68">
        <v>0</v>
      </c>
      <c r="U145" s="68">
        <v>0</v>
      </c>
      <c r="V145" s="68">
        <v>0</v>
      </c>
      <c r="W145" s="68">
        <f t="shared" si="7"/>
        <v>0</v>
      </c>
      <c r="X145" s="68">
        <v>0</v>
      </c>
      <c r="Y145" s="68">
        <f t="shared" si="8"/>
        <v>0</v>
      </c>
      <c r="Z145" s="68">
        <v>0</v>
      </c>
      <c r="AA145" s="68">
        <f t="shared" si="9"/>
        <v>0</v>
      </c>
      <c r="AB145" s="690">
        <f t="shared" si="10"/>
        <v>0</v>
      </c>
      <c r="AC145" s="69">
        <f t="shared" si="21"/>
        <v>0</v>
      </c>
      <c r="AD145" s="69">
        <f t="shared" si="22"/>
        <v>0</v>
      </c>
      <c r="AE145" s="694">
        <f t="shared" si="13"/>
        <v>0</v>
      </c>
      <c r="AF145" s="698">
        <f t="shared" si="18"/>
        <v>0</v>
      </c>
      <c r="AG145" s="698" t="b">
        <f t="shared" si="17"/>
        <v>1</v>
      </c>
      <c r="AH145" t="s">
        <v>3051</v>
      </c>
      <c r="AI145" s="70">
        <v>0</v>
      </c>
      <c r="AJ145" s="70">
        <v>0</v>
      </c>
      <c r="AK145" s="70">
        <f t="shared" si="14"/>
        <v>0</v>
      </c>
      <c r="AL145" s="70"/>
      <c r="AM145" s="35">
        <v>0</v>
      </c>
      <c r="AN145" s="35">
        <f t="shared" si="15"/>
        <v>0</v>
      </c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ht="9.75" customHeight="1">
      <c r="A146" s="35"/>
      <c r="B146" s="67">
        <v>3231</v>
      </c>
      <c r="C146" s="68" t="s">
        <v>3052</v>
      </c>
      <c r="D146" s="68">
        <v>0</v>
      </c>
      <c r="E146" s="68">
        <v>0</v>
      </c>
      <c r="F146" s="68">
        <v>0</v>
      </c>
      <c r="G146" s="68">
        <f t="shared" si="1"/>
        <v>0</v>
      </c>
      <c r="H146" s="68">
        <v>0</v>
      </c>
      <c r="I146" s="68">
        <f t="shared" si="2"/>
        <v>0</v>
      </c>
      <c r="J146" s="68">
        <v>0</v>
      </c>
      <c r="K146" s="68">
        <f t="shared" si="3"/>
        <v>0</v>
      </c>
      <c r="L146" s="68">
        <v>0</v>
      </c>
      <c r="M146" s="68">
        <v>0</v>
      </c>
      <c r="N146" s="68">
        <v>0</v>
      </c>
      <c r="O146" s="68">
        <f t="shared" si="4"/>
        <v>0</v>
      </c>
      <c r="P146" s="68">
        <v>0</v>
      </c>
      <c r="Q146" s="68">
        <f t="shared" si="5"/>
        <v>0</v>
      </c>
      <c r="R146" s="68">
        <v>0</v>
      </c>
      <c r="S146" s="68">
        <f t="shared" si="6"/>
        <v>0</v>
      </c>
      <c r="T146" s="68">
        <v>0</v>
      </c>
      <c r="U146" s="68">
        <v>0</v>
      </c>
      <c r="V146" s="68">
        <v>0</v>
      </c>
      <c r="W146" s="68">
        <f t="shared" si="7"/>
        <v>0</v>
      </c>
      <c r="X146" s="68">
        <v>0</v>
      </c>
      <c r="Y146" s="68">
        <f t="shared" si="8"/>
        <v>0</v>
      </c>
      <c r="Z146" s="68">
        <v>0</v>
      </c>
      <c r="AA146" s="68">
        <f t="shared" si="9"/>
        <v>0</v>
      </c>
      <c r="AB146" s="690">
        <f t="shared" si="10"/>
        <v>0</v>
      </c>
      <c r="AC146" s="69">
        <f t="shared" si="21"/>
        <v>0</v>
      </c>
      <c r="AD146" s="69">
        <f t="shared" si="22"/>
        <v>0</v>
      </c>
      <c r="AE146" s="694">
        <f t="shared" si="13"/>
        <v>0</v>
      </c>
      <c r="AF146" s="698">
        <f t="shared" si="18"/>
        <v>0</v>
      </c>
      <c r="AG146" s="698" t="b">
        <f t="shared" si="17"/>
        <v>1</v>
      </c>
      <c r="AH146" t="s">
        <v>3051</v>
      </c>
      <c r="AI146" s="70">
        <v>0</v>
      </c>
      <c r="AJ146" s="70">
        <v>0</v>
      </c>
      <c r="AK146" s="70">
        <f t="shared" si="14"/>
        <v>0</v>
      </c>
      <c r="AL146" s="70"/>
      <c r="AM146" s="35">
        <v>0</v>
      </c>
      <c r="AN146" s="35">
        <f t="shared" si="15"/>
        <v>0</v>
      </c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</row>
    <row r="147" spans="1:54" ht="9.75" customHeight="1">
      <c r="A147" s="35"/>
      <c r="B147" s="67">
        <v>3232</v>
      </c>
      <c r="C147" s="68" t="s">
        <v>3053</v>
      </c>
      <c r="D147" s="68">
        <v>0</v>
      </c>
      <c r="E147" s="68">
        <v>0</v>
      </c>
      <c r="F147" s="68">
        <v>0</v>
      </c>
      <c r="G147" s="68">
        <f t="shared" si="1"/>
        <v>0</v>
      </c>
      <c r="H147" s="68">
        <v>0</v>
      </c>
      <c r="I147" s="68">
        <f t="shared" si="2"/>
        <v>0</v>
      </c>
      <c r="J147" s="68">
        <v>0</v>
      </c>
      <c r="K147" s="68">
        <f t="shared" si="3"/>
        <v>0</v>
      </c>
      <c r="L147" s="68">
        <v>0</v>
      </c>
      <c r="M147" s="68">
        <v>0</v>
      </c>
      <c r="N147" s="68">
        <v>0</v>
      </c>
      <c r="O147" s="68">
        <f t="shared" si="4"/>
        <v>0</v>
      </c>
      <c r="P147" s="68">
        <v>0</v>
      </c>
      <c r="Q147" s="68">
        <f t="shared" si="5"/>
        <v>0</v>
      </c>
      <c r="R147" s="68">
        <v>0</v>
      </c>
      <c r="S147" s="68">
        <f t="shared" si="6"/>
        <v>0</v>
      </c>
      <c r="T147" s="68">
        <v>0</v>
      </c>
      <c r="U147" s="68">
        <v>0</v>
      </c>
      <c r="V147" s="68">
        <v>0</v>
      </c>
      <c r="W147" s="68">
        <f t="shared" si="7"/>
        <v>0</v>
      </c>
      <c r="X147" s="68">
        <v>0</v>
      </c>
      <c r="Y147" s="68">
        <f t="shared" si="8"/>
        <v>0</v>
      </c>
      <c r="Z147" s="68">
        <v>0</v>
      </c>
      <c r="AA147" s="68">
        <f t="shared" si="9"/>
        <v>0</v>
      </c>
      <c r="AB147" s="690">
        <f t="shared" si="10"/>
        <v>0</v>
      </c>
      <c r="AC147" s="69">
        <f t="shared" si="21"/>
        <v>0</v>
      </c>
      <c r="AD147" s="69">
        <f t="shared" si="22"/>
        <v>0</v>
      </c>
      <c r="AE147" s="694">
        <f t="shared" si="13"/>
        <v>0</v>
      </c>
      <c r="AF147" s="698">
        <f t="shared" si="18"/>
        <v>0</v>
      </c>
      <c r="AG147" s="698" t="b">
        <f t="shared" si="17"/>
        <v>1</v>
      </c>
      <c r="AH147" t="s">
        <v>3051</v>
      </c>
      <c r="AI147" s="70">
        <v>0</v>
      </c>
      <c r="AJ147" s="70">
        <v>0</v>
      </c>
      <c r="AK147" s="70">
        <f t="shared" si="14"/>
        <v>0</v>
      </c>
      <c r="AL147" s="70"/>
      <c r="AM147" s="35">
        <v>0</v>
      </c>
      <c r="AN147" s="35">
        <f t="shared" si="15"/>
        <v>0</v>
      </c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</row>
    <row r="148" spans="1:54" ht="9.75" customHeight="1">
      <c r="A148" s="35"/>
      <c r="B148" s="67">
        <v>3233</v>
      </c>
      <c r="C148" s="68" t="s">
        <v>3054</v>
      </c>
      <c r="D148" s="68">
        <v>0</v>
      </c>
      <c r="E148" s="68">
        <v>0</v>
      </c>
      <c r="F148" s="68">
        <v>0</v>
      </c>
      <c r="G148" s="68">
        <f t="shared" si="1"/>
        <v>0</v>
      </c>
      <c r="H148" s="68">
        <v>0</v>
      </c>
      <c r="I148" s="68">
        <f t="shared" si="2"/>
        <v>0</v>
      </c>
      <c r="J148" s="68">
        <v>0</v>
      </c>
      <c r="K148" s="68">
        <f t="shared" si="3"/>
        <v>0</v>
      </c>
      <c r="L148" s="68">
        <v>0</v>
      </c>
      <c r="M148" s="68">
        <v>0</v>
      </c>
      <c r="N148" s="68">
        <v>0</v>
      </c>
      <c r="O148" s="68">
        <f t="shared" si="4"/>
        <v>0</v>
      </c>
      <c r="P148" s="68">
        <v>0</v>
      </c>
      <c r="Q148" s="68">
        <f t="shared" si="5"/>
        <v>0</v>
      </c>
      <c r="R148" s="68">
        <v>0</v>
      </c>
      <c r="S148" s="68">
        <f t="shared" si="6"/>
        <v>0</v>
      </c>
      <c r="T148" s="68">
        <v>0</v>
      </c>
      <c r="U148" s="68">
        <v>0</v>
      </c>
      <c r="V148" s="68">
        <v>0</v>
      </c>
      <c r="W148" s="68">
        <f t="shared" si="7"/>
        <v>0</v>
      </c>
      <c r="X148" s="68">
        <v>0</v>
      </c>
      <c r="Y148" s="68">
        <f t="shared" si="8"/>
        <v>0</v>
      </c>
      <c r="Z148" s="68">
        <v>0</v>
      </c>
      <c r="AA148" s="68">
        <f t="shared" si="9"/>
        <v>0</v>
      </c>
      <c r="AB148" s="690">
        <f t="shared" si="10"/>
        <v>0</v>
      </c>
      <c r="AC148" s="69">
        <f t="shared" si="21"/>
        <v>0</v>
      </c>
      <c r="AD148" s="69">
        <f t="shared" si="22"/>
        <v>0</v>
      </c>
      <c r="AE148" s="694">
        <f t="shared" si="13"/>
        <v>0</v>
      </c>
      <c r="AF148" s="698">
        <f t="shared" si="18"/>
        <v>0</v>
      </c>
      <c r="AG148" s="698" t="b">
        <f t="shared" si="17"/>
        <v>1</v>
      </c>
      <c r="AH148" t="s">
        <v>3051</v>
      </c>
      <c r="AI148" s="70">
        <v>0</v>
      </c>
      <c r="AJ148" s="70">
        <v>0</v>
      </c>
      <c r="AK148" s="70">
        <f t="shared" si="14"/>
        <v>0</v>
      </c>
      <c r="AL148" s="70"/>
      <c r="AM148" s="35">
        <v>0</v>
      </c>
      <c r="AN148" s="35">
        <f t="shared" si="15"/>
        <v>0</v>
      </c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</row>
    <row r="149" spans="1:54" ht="9.75" customHeight="1">
      <c r="A149" s="35"/>
      <c r="B149" s="67">
        <v>3241</v>
      </c>
      <c r="C149" s="68" t="s">
        <v>3055</v>
      </c>
      <c r="D149" s="68">
        <v>0</v>
      </c>
      <c r="E149" s="68">
        <v>0</v>
      </c>
      <c r="F149" s="68">
        <v>0</v>
      </c>
      <c r="G149" s="68">
        <f t="shared" si="1"/>
        <v>0</v>
      </c>
      <c r="H149" s="68">
        <v>0</v>
      </c>
      <c r="I149" s="68">
        <f t="shared" si="2"/>
        <v>0</v>
      </c>
      <c r="J149" s="68">
        <v>0</v>
      </c>
      <c r="K149" s="68">
        <f t="shared" si="3"/>
        <v>0</v>
      </c>
      <c r="L149" s="68">
        <v>0</v>
      </c>
      <c r="M149" s="68">
        <v>0</v>
      </c>
      <c r="N149" s="68">
        <v>0</v>
      </c>
      <c r="O149" s="68">
        <f t="shared" si="4"/>
        <v>0</v>
      </c>
      <c r="P149" s="68">
        <v>0</v>
      </c>
      <c r="Q149" s="68">
        <f t="shared" si="5"/>
        <v>0</v>
      </c>
      <c r="R149" s="68">
        <v>0</v>
      </c>
      <c r="S149" s="68">
        <f t="shared" si="6"/>
        <v>0</v>
      </c>
      <c r="T149" s="68">
        <v>0</v>
      </c>
      <c r="U149" s="68">
        <v>0</v>
      </c>
      <c r="V149" s="68">
        <v>0</v>
      </c>
      <c r="W149" s="68">
        <f t="shared" si="7"/>
        <v>0</v>
      </c>
      <c r="X149" s="68">
        <v>0</v>
      </c>
      <c r="Y149" s="68">
        <f t="shared" si="8"/>
        <v>0</v>
      </c>
      <c r="Z149" s="68">
        <v>0</v>
      </c>
      <c r="AA149" s="68">
        <f t="shared" si="9"/>
        <v>0</v>
      </c>
      <c r="AB149" s="690">
        <f t="shared" si="10"/>
        <v>0</v>
      </c>
      <c r="AC149" s="69">
        <f t="shared" si="21"/>
        <v>0</v>
      </c>
      <c r="AD149" s="69">
        <f t="shared" si="22"/>
        <v>0</v>
      </c>
      <c r="AE149" s="694">
        <f t="shared" si="13"/>
        <v>0</v>
      </c>
      <c r="AF149" s="698">
        <f t="shared" si="18"/>
        <v>0</v>
      </c>
      <c r="AG149" s="698" t="b">
        <f t="shared" si="17"/>
        <v>1</v>
      </c>
      <c r="AH149" t="s">
        <v>3051</v>
      </c>
      <c r="AI149" s="70">
        <v>0</v>
      </c>
      <c r="AJ149" s="70">
        <v>0</v>
      </c>
      <c r="AK149" s="70">
        <f t="shared" si="14"/>
        <v>0</v>
      </c>
      <c r="AL149" s="70"/>
      <c r="AM149" s="35">
        <v>0</v>
      </c>
      <c r="AN149" s="35">
        <f t="shared" si="15"/>
        <v>0</v>
      </c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</row>
    <row r="150" spans="1:54" ht="9.75" customHeight="1">
      <c r="A150" s="35"/>
      <c r="B150" s="67">
        <v>3251</v>
      </c>
      <c r="C150" s="68" t="s">
        <v>3056</v>
      </c>
      <c r="D150" s="68">
        <v>0</v>
      </c>
      <c r="E150" s="68">
        <v>0</v>
      </c>
      <c r="F150" s="68">
        <v>0</v>
      </c>
      <c r="G150" s="68">
        <f t="shared" si="1"/>
        <v>0</v>
      </c>
      <c r="H150" s="68">
        <v>0</v>
      </c>
      <c r="I150" s="68">
        <f t="shared" si="2"/>
        <v>0</v>
      </c>
      <c r="J150" s="68">
        <v>0</v>
      </c>
      <c r="K150" s="68">
        <f t="shared" si="3"/>
        <v>0</v>
      </c>
      <c r="L150" s="68">
        <v>0</v>
      </c>
      <c r="M150" s="68">
        <v>0</v>
      </c>
      <c r="N150" s="68">
        <v>0</v>
      </c>
      <c r="O150" s="68">
        <f t="shared" si="4"/>
        <v>0</v>
      </c>
      <c r="P150" s="68">
        <v>0</v>
      </c>
      <c r="Q150" s="68">
        <f t="shared" si="5"/>
        <v>0</v>
      </c>
      <c r="R150" s="68">
        <v>0</v>
      </c>
      <c r="S150" s="68">
        <f t="shared" si="6"/>
        <v>0</v>
      </c>
      <c r="T150" s="68">
        <v>0</v>
      </c>
      <c r="U150" s="68">
        <v>0</v>
      </c>
      <c r="V150" s="68">
        <v>0</v>
      </c>
      <c r="W150" s="68">
        <f t="shared" si="7"/>
        <v>0</v>
      </c>
      <c r="X150" s="68">
        <v>0</v>
      </c>
      <c r="Y150" s="68">
        <f t="shared" si="8"/>
        <v>0</v>
      </c>
      <c r="Z150" s="68">
        <v>0</v>
      </c>
      <c r="AA150" s="68">
        <f t="shared" si="9"/>
        <v>0</v>
      </c>
      <c r="AB150" s="690">
        <f t="shared" si="10"/>
        <v>0</v>
      </c>
      <c r="AC150" s="69">
        <f t="shared" si="21"/>
        <v>0</v>
      </c>
      <c r="AD150" s="69">
        <f t="shared" si="22"/>
        <v>0</v>
      </c>
      <c r="AE150" s="694">
        <f t="shared" si="13"/>
        <v>0</v>
      </c>
      <c r="AF150" s="698">
        <f t="shared" si="18"/>
        <v>0</v>
      </c>
      <c r="AG150" s="698" t="b">
        <f t="shared" si="17"/>
        <v>1</v>
      </c>
      <c r="AH150" t="s">
        <v>3051</v>
      </c>
      <c r="AI150" s="70">
        <v>0</v>
      </c>
      <c r="AJ150" s="70">
        <v>0</v>
      </c>
      <c r="AK150" s="70">
        <f t="shared" si="14"/>
        <v>0</v>
      </c>
      <c r="AL150" s="70"/>
      <c r="AM150" s="35">
        <v>0</v>
      </c>
      <c r="AN150" s="35">
        <f t="shared" si="15"/>
        <v>0</v>
      </c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ht="9.75" customHeight="1">
      <c r="A151" s="35"/>
      <c r="B151" s="71">
        <v>3252</v>
      </c>
      <c r="C151" s="68" t="s">
        <v>3057</v>
      </c>
      <c r="D151" s="68">
        <v>0</v>
      </c>
      <c r="E151" s="68">
        <v>0</v>
      </c>
      <c r="F151" s="68">
        <v>0</v>
      </c>
      <c r="G151" s="68">
        <f t="shared" si="1"/>
        <v>0</v>
      </c>
      <c r="H151" s="68">
        <v>0</v>
      </c>
      <c r="I151" s="68">
        <f t="shared" si="2"/>
        <v>0</v>
      </c>
      <c r="J151" s="68">
        <v>0</v>
      </c>
      <c r="K151" s="68">
        <f t="shared" si="3"/>
        <v>0</v>
      </c>
      <c r="L151" s="68">
        <v>0</v>
      </c>
      <c r="M151" s="68">
        <v>0</v>
      </c>
      <c r="N151" s="68">
        <v>0</v>
      </c>
      <c r="O151" s="68">
        <f t="shared" si="4"/>
        <v>0</v>
      </c>
      <c r="P151" s="68">
        <v>0</v>
      </c>
      <c r="Q151" s="68">
        <f t="shared" si="5"/>
        <v>0</v>
      </c>
      <c r="R151" s="68">
        <v>0</v>
      </c>
      <c r="S151" s="68">
        <f t="shared" si="6"/>
        <v>0</v>
      </c>
      <c r="T151" s="68">
        <v>0</v>
      </c>
      <c r="U151" s="68">
        <v>0</v>
      </c>
      <c r="V151" s="68">
        <v>0</v>
      </c>
      <c r="W151" s="68">
        <f t="shared" si="7"/>
        <v>0</v>
      </c>
      <c r="X151" s="68">
        <v>0</v>
      </c>
      <c r="Y151" s="68">
        <f t="shared" si="8"/>
        <v>0</v>
      </c>
      <c r="Z151" s="68">
        <v>0</v>
      </c>
      <c r="AA151" s="68">
        <f t="shared" si="9"/>
        <v>0</v>
      </c>
      <c r="AB151" s="690">
        <f t="shared" si="10"/>
        <v>0</v>
      </c>
      <c r="AC151" s="69">
        <f t="shared" si="21"/>
        <v>0</v>
      </c>
      <c r="AD151" s="69">
        <f t="shared" si="22"/>
        <v>0</v>
      </c>
      <c r="AE151" s="694">
        <f t="shared" si="13"/>
        <v>0</v>
      </c>
      <c r="AF151" s="698">
        <f t="shared" si="18"/>
        <v>0</v>
      </c>
      <c r="AG151" s="698" t="b">
        <f t="shared" si="17"/>
        <v>1</v>
      </c>
      <c r="AH151" t="s">
        <v>3051</v>
      </c>
      <c r="AI151" s="70">
        <v>0</v>
      </c>
      <c r="AJ151" s="70">
        <v>0</v>
      </c>
      <c r="AK151" s="70">
        <f t="shared" si="14"/>
        <v>0</v>
      </c>
      <c r="AL151" s="70"/>
      <c r="AM151" s="35">
        <v>0</v>
      </c>
      <c r="AN151" s="35">
        <f t="shared" si="15"/>
        <v>0</v>
      </c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ht="9.75" customHeight="1">
      <c r="A152" s="35"/>
      <c r="B152" s="67">
        <v>3253</v>
      </c>
      <c r="C152" s="68" t="s">
        <v>3058</v>
      </c>
      <c r="D152" s="68">
        <v>0</v>
      </c>
      <c r="E152" s="68">
        <v>0</v>
      </c>
      <c r="F152" s="68">
        <v>0</v>
      </c>
      <c r="G152" s="68">
        <f t="shared" si="1"/>
        <v>0</v>
      </c>
      <c r="H152" s="68">
        <v>0</v>
      </c>
      <c r="I152" s="68">
        <f t="shared" si="2"/>
        <v>0</v>
      </c>
      <c r="J152" s="68">
        <v>0</v>
      </c>
      <c r="K152" s="68">
        <f t="shared" si="3"/>
        <v>0</v>
      </c>
      <c r="L152" s="68">
        <v>0</v>
      </c>
      <c r="M152" s="68">
        <v>0</v>
      </c>
      <c r="N152" s="68">
        <v>0</v>
      </c>
      <c r="O152" s="68">
        <f t="shared" si="4"/>
        <v>0</v>
      </c>
      <c r="P152" s="68">
        <v>0</v>
      </c>
      <c r="Q152" s="68">
        <f t="shared" si="5"/>
        <v>0</v>
      </c>
      <c r="R152" s="68">
        <v>0</v>
      </c>
      <c r="S152" s="68">
        <f t="shared" si="6"/>
        <v>0</v>
      </c>
      <c r="T152" s="68">
        <v>0</v>
      </c>
      <c r="U152" s="68">
        <v>0</v>
      </c>
      <c r="V152" s="68">
        <v>0</v>
      </c>
      <c r="W152" s="68">
        <f t="shared" si="7"/>
        <v>0</v>
      </c>
      <c r="X152" s="68">
        <v>0</v>
      </c>
      <c r="Y152" s="68">
        <f t="shared" si="8"/>
        <v>0</v>
      </c>
      <c r="Z152" s="68">
        <v>0</v>
      </c>
      <c r="AA152" s="68">
        <f t="shared" si="9"/>
        <v>0</v>
      </c>
      <c r="AB152" s="690">
        <f t="shared" si="10"/>
        <v>0</v>
      </c>
      <c r="AC152" s="69">
        <f t="shared" si="21"/>
        <v>0</v>
      </c>
      <c r="AD152" s="69">
        <f t="shared" si="22"/>
        <v>0</v>
      </c>
      <c r="AE152" s="694">
        <f t="shared" si="13"/>
        <v>0</v>
      </c>
      <c r="AF152" s="698">
        <f t="shared" si="18"/>
        <v>0</v>
      </c>
      <c r="AG152" s="698" t="b">
        <f t="shared" si="17"/>
        <v>1</v>
      </c>
      <c r="AH152" t="s">
        <v>3051</v>
      </c>
      <c r="AI152" s="70">
        <v>0</v>
      </c>
      <c r="AJ152" s="70">
        <v>0</v>
      </c>
      <c r="AK152" s="70">
        <f t="shared" si="14"/>
        <v>0</v>
      </c>
      <c r="AL152" s="70"/>
      <c r="AM152" s="35">
        <v>0</v>
      </c>
      <c r="AN152" s="35">
        <f t="shared" si="15"/>
        <v>0</v>
      </c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ht="9.75" customHeight="1">
      <c r="A153" s="35"/>
      <c r="B153" s="67">
        <v>3254</v>
      </c>
      <c r="C153" s="68" t="s">
        <v>3059</v>
      </c>
      <c r="D153" s="68">
        <v>0</v>
      </c>
      <c r="E153" s="68">
        <v>0</v>
      </c>
      <c r="F153" s="68">
        <v>0</v>
      </c>
      <c r="G153" s="68">
        <f t="shared" si="1"/>
        <v>0</v>
      </c>
      <c r="H153" s="68">
        <v>0</v>
      </c>
      <c r="I153" s="68">
        <f t="shared" si="2"/>
        <v>0</v>
      </c>
      <c r="J153" s="68">
        <v>0</v>
      </c>
      <c r="K153" s="68">
        <f t="shared" si="3"/>
        <v>0</v>
      </c>
      <c r="L153" s="68">
        <v>0</v>
      </c>
      <c r="M153" s="68">
        <v>0</v>
      </c>
      <c r="N153" s="68">
        <v>0</v>
      </c>
      <c r="O153" s="68">
        <f t="shared" si="4"/>
        <v>0</v>
      </c>
      <c r="P153" s="68">
        <v>0</v>
      </c>
      <c r="Q153" s="68">
        <f t="shared" si="5"/>
        <v>0</v>
      </c>
      <c r="R153" s="68">
        <v>0</v>
      </c>
      <c r="S153" s="68">
        <f t="shared" si="6"/>
        <v>0</v>
      </c>
      <c r="T153" s="68">
        <v>0</v>
      </c>
      <c r="U153" s="68">
        <v>0</v>
      </c>
      <c r="V153" s="68">
        <v>0</v>
      </c>
      <c r="W153" s="68">
        <f t="shared" si="7"/>
        <v>0</v>
      </c>
      <c r="X153" s="68">
        <v>0</v>
      </c>
      <c r="Y153" s="68">
        <f t="shared" si="8"/>
        <v>0</v>
      </c>
      <c r="Z153" s="68">
        <v>0</v>
      </c>
      <c r="AA153" s="68">
        <f t="shared" si="9"/>
        <v>0</v>
      </c>
      <c r="AB153" s="690">
        <f t="shared" si="10"/>
        <v>0</v>
      </c>
      <c r="AC153" s="69">
        <f t="shared" si="21"/>
        <v>0</v>
      </c>
      <c r="AD153" s="69">
        <f t="shared" si="22"/>
        <v>0</v>
      </c>
      <c r="AE153" s="694">
        <f t="shared" si="13"/>
        <v>0</v>
      </c>
      <c r="AF153" s="698">
        <f t="shared" si="18"/>
        <v>0</v>
      </c>
      <c r="AG153" s="698" t="b">
        <f t="shared" si="17"/>
        <v>1</v>
      </c>
      <c r="AH153" t="s">
        <v>3051</v>
      </c>
      <c r="AI153" s="70">
        <v>0</v>
      </c>
      <c r="AJ153" s="70">
        <v>0</v>
      </c>
      <c r="AK153" s="70">
        <f t="shared" si="14"/>
        <v>0</v>
      </c>
      <c r="AL153" s="70"/>
      <c r="AM153" s="35">
        <v>0</v>
      </c>
      <c r="AN153" s="35">
        <f t="shared" si="15"/>
        <v>0</v>
      </c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ht="9.75" customHeight="1">
      <c r="A154" s="35"/>
      <c r="B154" s="67">
        <v>3261</v>
      </c>
      <c r="C154" s="68" t="s">
        <v>3060</v>
      </c>
      <c r="D154" s="68">
        <v>0</v>
      </c>
      <c r="E154" s="68">
        <v>0</v>
      </c>
      <c r="F154" s="68">
        <v>0</v>
      </c>
      <c r="G154" s="68">
        <f t="shared" si="1"/>
        <v>0</v>
      </c>
      <c r="H154" s="68">
        <v>0</v>
      </c>
      <c r="I154" s="68">
        <f t="shared" si="2"/>
        <v>0</v>
      </c>
      <c r="J154" s="68">
        <v>0</v>
      </c>
      <c r="K154" s="68">
        <f t="shared" si="3"/>
        <v>0</v>
      </c>
      <c r="L154" s="68">
        <v>0</v>
      </c>
      <c r="M154" s="68">
        <v>0</v>
      </c>
      <c r="N154" s="68">
        <v>0</v>
      </c>
      <c r="O154" s="68">
        <f t="shared" si="4"/>
        <v>0</v>
      </c>
      <c r="P154" s="68">
        <v>0</v>
      </c>
      <c r="Q154" s="68">
        <f t="shared" si="5"/>
        <v>0</v>
      </c>
      <c r="R154" s="68">
        <v>0</v>
      </c>
      <c r="S154" s="68">
        <f t="shared" si="6"/>
        <v>0</v>
      </c>
      <c r="T154" s="68">
        <v>0</v>
      </c>
      <c r="U154" s="68">
        <v>0</v>
      </c>
      <c r="V154" s="68">
        <v>0</v>
      </c>
      <c r="W154" s="68">
        <f t="shared" si="7"/>
        <v>0</v>
      </c>
      <c r="X154" s="68">
        <v>0</v>
      </c>
      <c r="Y154" s="68">
        <f t="shared" si="8"/>
        <v>0</v>
      </c>
      <c r="Z154" s="68">
        <v>0</v>
      </c>
      <c r="AA154" s="68">
        <f t="shared" si="9"/>
        <v>0</v>
      </c>
      <c r="AB154" s="690">
        <f t="shared" si="10"/>
        <v>0</v>
      </c>
      <c r="AC154" s="69">
        <f t="shared" si="21"/>
        <v>0</v>
      </c>
      <c r="AD154" s="69">
        <f t="shared" si="22"/>
        <v>0</v>
      </c>
      <c r="AE154" s="694">
        <f t="shared" si="13"/>
        <v>0</v>
      </c>
      <c r="AF154" s="698">
        <f t="shared" si="18"/>
        <v>0</v>
      </c>
      <c r="AG154" s="698" t="b">
        <f t="shared" si="17"/>
        <v>1</v>
      </c>
      <c r="AH154" t="s">
        <v>3051</v>
      </c>
      <c r="AI154" s="70">
        <v>0</v>
      </c>
      <c r="AJ154" s="70">
        <v>0</v>
      </c>
      <c r="AK154" s="70">
        <f t="shared" si="14"/>
        <v>0</v>
      </c>
      <c r="AL154" s="70"/>
      <c r="AM154" s="35">
        <v>0</v>
      </c>
      <c r="AN154" s="35">
        <f t="shared" si="15"/>
        <v>0</v>
      </c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ht="9.75" customHeight="1">
      <c r="A155" s="35"/>
      <c r="B155" s="67">
        <v>3271</v>
      </c>
      <c r="C155" s="68" t="s">
        <v>702</v>
      </c>
      <c r="D155" s="68">
        <v>0</v>
      </c>
      <c r="E155" s="68">
        <v>0</v>
      </c>
      <c r="F155" s="68">
        <v>0</v>
      </c>
      <c r="G155" s="68">
        <f t="shared" si="1"/>
        <v>0</v>
      </c>
      <c r="H155" s="68">
        <v>0</v>
      </c>
      <c r="I155" s="68">
        <f t="shared" si="2"/>
        <v>0</v>
      </c>
      <c r="J155" s="68">
        <v>0</v>
      </c>
      <c r="K155" s="68">
        <f t="shared" si="3"/>
        <v>0</v>
      </c>
      <c r="L155" s="68">
        <v>0</v>
      </c>
      <c r="M155" s="68">
        <v>0</v>
      </c>
      <c r="N155" s="68">
        <v>0</v>
      </c>
      <c r="O155" s="68">
        <f t="shared" si="4"/>
        <v>0</v>
      </c>
      <c r="P155" s="68">
        <v>0</v>
      </c>
      <c r="Q155" s="68">
        <f t="shared" si="5"/>
        <v>0</v>
      </c>
      <c r="R155" s="68">
        <v>0</v>
      </c>
      <c r="S155" s="68">
        <f t="shared" si="6"/>
        <v>0</v>
      </c>
      <c r="T155" s="68">
        <v>0</v>
      </c>
      <c r="U155" s="68">
        <v>0</v>
      </c>
      <c r="V155" s="68">
        <v>0</v>
      </c>
      <c r="W155" s="68">
        <f t="shared" si="7"/>
        <v>0</v>
      </c>
      <c r="X155" s="68">
        <v>0</v>
      </c>
      <c r="Y155" s="68">
        <f t="shared" si="8"/>
        <v>0</v>
      </c>
      <c r="Z155" s="68">
        <v>0</v>
      </c>
      <c r="AA155" s="68">
        <f t="shared" si="9"/>
        <v>0</v>
      </c>
      <c r="AB155" s="690">
        <f t="shared" si="10"/>
        <v>0</v>
      </c>
      <c r="AC155" s="69">
        <f t="shared" si="21"/>
        <v>0</v>
      </c>
      <c r="AD155" s="69">
        <f t="shared" si="22"/>
        <v>0</v>
      </c>
      <c r="AE155" s="694">
        <f t="shared" si="13"/>
        <v>0</v>
      </c>
      <c r="AF155" s="698">
        <f t="shared" si="18"/>
        <v>0</v>
      </c>
      <c r="AG155" s="698" t="b">
        <f t="shared" si="17"/>
        <v>1</v>
      </c>
      <c r="AH155" t="s">
        <v>3051</v>
      </c>
      <c r="AI155" s="70">
        <v>0</v>
      </c>
      <c r="AJ155" s="70">
        <v>0</v>
      </c>
      <c r="AK155" s="70">
        <f t="shared" si="14"/>
        <v>0</v>
      </c>
      <c r="AL155" s="70"/>
      <c r="AM155" s="35">
        <v>0</v>
      </c>
      <c r="AN155" s="35">
        <f t="shared" si="15"/>
        <v>0</v>
      </c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ht="9.75" customHeight="1">
      <c r="A156" s="35"/>
      <c r="B156" s="67">
        <v>3281</v>
      </c>
      <c r="C156" s="68" t="s">
        <v>3061</v>
      </c>
      <c r="D156" s="68">
        <v>0</v>
      </c>
      <c r="E156" s="68">
        <v>0</v>
      </c>
      <c r="F156" s="68">
        <v>0</v>
      </c>
      <c r="G156" s="68">
        <f t="shared" si="1"/>
        <v>0</v>
      </c>
      <c r="H156" s="68">
        <v>0</v>
      </c>
      <c r="I156" s="68">
        <f t="shared" si="2"/>
        <v>0</v>
      </c>
      <c r="J156" s="68">
        <v>0</v>
      </c>
      <c r="K156" s="68">
        <f t="shared" si="3"/>
        <v>0</v>
      </c>
      <c r="L156" s="68">
        <v>0</v>
      </c>
      <c r="M156" s="68">
        <v>0</v>
      </c>
      <c r="N156" s="68">
        <v>0</v>
      </c>
      <c r="O156" s="68">
        <f t="shared" si="4"/>
        <v>0</v>
      </c>
      <c r="P156" s="68">
        <v>0</v>
      </c>
      <c r="Q156" s="68">
        <f t="shared" si="5"/>
        <v>0</v>
      </c>
      <c r="R156" s="68">
        <v>0</v>
      </c>
      <c r="S156" s="68">
        <f t="shared" si="6"/>
        <v>0</v>
      </c>
      <c r="T156" s="68">
        <v>0</v>
      </c>
      <c r="U156" s="68">
        <v>0</v>
      </c>
      <c r="V156" s="68">
        <v>0</v>
      </c>
      <c r="W156" s="68">
        <f t="shared" si="7"/>
        <v>0</v>
      </c>
      <c r="X156" s="68">
        <v>0</v>
      </c>
      <c r="Y156" s="68">
        <f t="shared" si="8"/>
        <v>0</v>
      </c>
      <c r="Z156" s="68">
        <v>0</v>
      </c>
      <c r="AA156" s="68">
        <f t="shared" si="9"/>
        <v>0</v>
      </c>
      <c r="AB156" s="690">
        <f t="shared" si="10"/>
        <v>0</v>
      </c>
      <c r="AC156" s="69">
        <f t="shared" si="21"/>
        <v>0</v>
      </c>
      <c r="AD156" s="69">
        <f t="shared" si="22"/>
        <v>0</v>
      </c>
      <c r="AE156" s="694">
        <f t="shared" si="13"/>
        <v>0</v>
      </c>
      <c r="AF156" s="698">
        <f t="shared" si="18"/>
        <v>0</v>
      </c>
      <c r="AG156" s="698" t="b">
        <f t="shared" si="17"/>
        <v>1</v>
      </c>
      <c r="AH156" t="s">
        <v>3051</v>
      </c>
      <c r="AI156" s="70">
        <v>0</v>
      </c>
      <c r="AJ156" s="70">
        <v>0</v>
      </c>
      <c r="AK156" s="70">
        <f t="shared" si="14"/>
        <v>0</v>
      </c>
      <c r="AL156" s="70"/>
      <c r="AM156" s="35">
        <v>0</v>
      </c>
      <c r="AN156" s="35">
        <f t="shared" si="15"/>
        <v>0</v>
      </c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ht="16.5" customHeight="1">
      <c r="A157" s="35"/>
      <c r="B157" s="71">
        <v>3291</v>
      </c>
      <c r="C157" s="68" t="s">
        <v>3062</v>
      </c>
      <c r="D157" s="68">
        <v>0</v>
      </c>
      <c r="E157" s="68">
        <v>0</v>
      </c>
      <c r="F157" s="68">
        <v>0</v>
      </c>
      <c r="G157" s="68">
        <f t="shared" si="1"/>
        <v>0</v>
      </c>
      <c r="H157" s="68">
        <v>0</v>
      </c>
      <c r="I157" s="68">
        <f t="shared" si="2"/>
        <v>0</v>
      </c>
      <c r="J157" s="68">
        <v>0</v>
      </c>
      <c r="K157" s="68">
        <f t="shared" si="3"/>
        <v>0</v>
      </c>
      <c r="L157" s="68">
        <v>0</v>
      </c>
      <c r="M157" s="68">
        <v>0</v>
      </c>
      <c r="N157" s="68">
        <v>0</v>
      </c>
      <c r="O157" s="68">
        <f t="shared" si="4"/>
        <v>0</v>
      </c>
      <c r="P157" s="68">
        <v>0</v>
      </c>
      <c r="Q157" s="68">
        <f t="shared" si="5"/>
        <v>0</v>
      </c>
      <c r="R157" s="68">
        <v>0</v>
      </c>
      <c r="S157" s="68">
        <f t="shared" si="6"/>
        <v>0</v>
      </c>
      <c r="T157" s="68">
        <v>0</v>
      </c>
      <c r="U157" s="68">
        <v>0</v>
      </c>
      <c r="V157" s="68">
        <v>0</v>
      </c>
      <c r="W157" s="68">
        <f t="shared" si="7"/>
        <v>0</v>
      </c>
      <c r="X157" s="68">
        <v>0</v>
      </c>
      <c r="Y157" s="68">
        <f t="shared" si="8"/>
        <v>0</v>
      </c>
      <c r="Z157" s="68">
        <v>0</v>
      </c>
      <c r="AA157" s="68">
        <f t="shared" si="9"/>
        <v>0</v>
      </c>
      <c r="AB157" s="690">
        <f t="shared" si="10"/>
        <v>0</v>
      </c>
      <c r="AC157" s="69">
        <f t="shared" si="21"/>
        <v>0</v>
      </c>
      <c r="AD157" s="69">
        <f t="shared" si="22"/>
        <v>0</v>
      </c>
      <c r="AE157" s="694">
        <f t="shared" si="13"/>
        <v>0</v>
      </c>
      <c r="AF157" s="698">
        <f t="shared" si="18"/>
        <v>0</v>
      </c>
      <c r="AG157" s="698" t="b">
        <f t="shared" si="17"/>
        <v>1</v>
      </c>
      <c r="AH157" t="s">
        <v>3051</v>
      </c>
      <c r="AI157" s="70">
        <v>0</v>
      </c>
      <c r="AJ157" s="70">
        <v>0</v>
      </c>
      <c r="AK157" s="70">
        <f t="shared" si="14"/>
        <v>0</v>
      </c>
      <c r="AL157" s="70"/>
      <c r="AM157" s="35">
        <v>0</v>
      </c>
      <c r="AN157" s="35">
        <f t="shared" si="15"/>
        <v>0</v>
      </c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ht="16.5" customHeight="1">
      <c r="A158" s="35"/>
      <c r="B158" s="67">
        <v>3292</v>
      </c>
      <c r="C158" s="68" t="s">
        <v>3063</v>
      </c>
      <c r="D158" s="68">
        <v>0</v>
      </c>
      <c r="E158" s="68">
        <v>0</v>
      </c>
      <c r="F158" s="68">
        <v>0</v>
      </c>
      <c r="G158" s="68">
        <f t="shared" si="1"/>
        <v>0</v>
      </c>
      <c r="H158" s="68">
        <v>0</v>
      </c>
      <c r="I158" s="68">
        <f t="shared" si="2"/>
        <v>0</v>
      </c>
      <c r="J158" s="68">
        <v>0</v>
      </c>
      <c r="K158" s="68">
        <f t="shared" si="3"/>
        <v>0</v>
      </c>
      <c r="L158" s="68">
        <v>0</v>
      </c>
      <c r="M158" s="68">
        <v>0</v>
      </c>
      <c r="N158" s="68">
        <v>0</v>
      </c>
      <c r="O158" s="68">
        <f t="shared" si="4"/>
        <v>0</v>
      </c>
      <c r="P158" s="68">
        <v>0</v>
      </c>
      <c r="Q158" s="68">
        <f t="shared" si="5"/>
        <v>0</v>
      </c>
      <c r="R158" s="68">
        <v>0</v>
      </c>
      <c r="S158" s="68">
        <f t="shared" si="6"/>
        <v>0</v>
      </c>
      <c r="T158" s="68">
        <v>0</v>
      </c>
      <c r="U158" s="68">
        <v>0</v>
      </c>
      <c r="V158" s="68">
        <v>0</v>
      </c>
      <c r="W158" s="68">
        <f t="shared" si="7"/>
        <v>0</v>
      </c>
      <c r="X158" s="68">
        <v>0</v>
      </c>
      <c r="Y158" s="68">
        <f t="shared" si="8"/>
        <v>0</v>
      </c>
      <c r="Z158" s="68">
        <v>0</v>
      </c>
      <c r="AA158" s="68">
        <f t="shared" si="9"/>
        <v>0</v>
      </c>
      <c r="AB158" s="690">
        <f t="shared" si="10"/>
        <v>0</v>
      </c>
      <c r="AC158" s="69">
        <f t="shared" si="21"/>
        <v>0</v>
      </c>
      <c r="AD158" s="69">
        <f t="shared" si="22"/>
        <v>0</v>
      </c>
      <c r="AE158" s="694">
        <f t="shared" si="13"/>
        <v>0</v>
      </c>
      <c r="AF158" s="698">
        <f t="shared" si="18"/>
        <v>0</v>
      </c>
      <c r="AG158" s="698" t="b">
        <f t="shared" si="17"/>
        <v>1</v>
      </c>
      <c r="AH158" t="s">
        <v>3051</v>
      </c>
      <c r="AI158" s="70">
        <v>0</v>
      </c>
      <c r="AJ158" s="70">
        <v>0</v>
      </c>
      <c r="AK158" s="70">
        <f t="shared" si="14"/>
        <v>0</v>
      </c>
      <c r="AL158" s="70"/>
      <c r="AM158" s="35">
        <v>0</v>
      </c>
      <c r="AN158" s="35">
        <f t="shared" si="15"/>
        <v>0</v>
      </c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ht="16.5" customHeight="1">
      <c r="A159" s="35"/>
      <c r="B159" s="67">
        <v>3293</v>
      </c>
      <c r="C159" s="68" t="s">
        <v>3064</v>
      </c>
      <c r="D159" s="68">
        <v>0</v>
      </c>
      <c r="E159" s="68">
        <v>0</v>
      </c>
      <c r="F159" s="68">
        <v>0</v>
      </c>
      <c r="G159" s="68">
        <f t="shared" si="1"/>
        <v>0</v>
      </c>
      <c r="H159" s="68">
        <v>0</v>
      </c>
      <c r="I159" s="68">
        <f t="shared" si="2"/>
        <v>0</v>
      </c>
      <c r="J159" s="68">
        <v>0</v>
      </c>
      <c r="K159" s="68">
        <f t="shared" si="3"/>
        <v>0</v>
      </c>
      <c r="L159" s="68">
        <v>0</v>
      </c>
      <c r="M159" s="68">
        <v>0</v>
      </c>
      <c r="N159" s="68">
        <v>0</v>
      </c>
      <c r="O159" s="68">
        <f t="shared" si="4"/>
        <v>0</v>
      </c>
      <c r="P159" s="68">
        <v>0</v>
      </c>
      <c r="Q159" s="68">
        <f t="shared" si="5"/>
        <v>0</v>
      </c>
      <c r="R159" s="68">
        <v>0</v>
      </c>
      <c r="S159" s="68">
        <f t="shared" si="6"/>
        <v>0</v>
      </c>
      <c r="T159" s="68">
        <v>0</v>
      </c>
      <c r="U159" s="68">
        <v>0</v>
      </c>
      <c r="V159" s="68">
        <v>0</v>
      </c>
      <c r="W159" s="68">
        <f t="shared" si="7"/>
        <v>0</v>
      </c>
      <c r="X159" s="68">
        <v>0</v>
      </c>
      <c r="Y159" s="68">
        <f t="shared" si="8"/>
        <v>0</v>
      </c>
      <c r="Z159" s="68">
        <v>0</v>
      </c>
      <c r="AA159" s="68">
        <f t="shared" si="9"/>
        <v>0</v>
      </c>
      <c r="AB159" s="690">
        <f t="shared" si="10"/>
        <v>0</v>
      </c>
      <c r="AC159" s="69">
        <f t="shared" si="21"/>
        <v>0</v>
      </c>
      <c r="AD159" s="69">
        <f t="shared" si="22"/>
        <v>0</v>
      </c>
      <c r="AE159" s="694">
        <f t="shared" si="13"/>
        <v>0</v>
      </c>
      <c r="AF159" s="698">
        <f t="shared" si="18"/>
        <v>0</v>
      </c>
      <c r="AG159" s="698" t="b">
        <f t="shared" si="17"/>
        <v>1</v>
      </c>
      <c r="AH159" t="s">
        <v>3051</v>
      </c>
      <c r="AI159" s="70">
        <v>0</v>
      </c>
      <c r="AJ159" s="70">
        <v>0</v>
      </c>
      <c r="AK159" s="70">
        <f t="shared" si="14"/>
        <v>0</v>
      </c>
      <c r="AL159" s="70"/>
      <c r="AM159" s="35">
        <v>0</v>
      </c>
      <c r="AN159" s="35">
        <f t="shared" si="15"/>
        <v>0</v>
      </c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ht="16.5" customHeight="1">
      <c r="A160" s="35"/>
      <c r="B160" s="72">
        <v>3311</v>
      </c>
      <c r="C160" s="68" t="s">
        <v>3065</v>
      </c>
      <c r="D160" s="68">
        <v>0</v>
      </c>
      <c r="E160" s="68">
        <v>0</v>
      </c>
      <c r="F160" s="68">
        <v>0</v>
      </c>
      <c r="G160" s="68">
        <f t="shared" si="1"/>
        <v>0</v>
      </c>
      <c r="H160" s="68">
        <v>0</v>
      </c>
      <c r="I160" s="68">
        <f t="shared" si="2"/>
        <v>0</v>
      </c>
      <c r="J160" s="68">
        <v>0</v>
      </c>
      <c r="K160" s="68">
        <f t="shared" si="3"/>
        <v>0</v>
      </c>
      <c r="L160" s="68">
        <v>0</v>
      </c>
      <c r="M160" s="68">
        <v>0</v>
      </c>
      <c r="N160" s="68">
        <v>0</v>
      </c>
      <c r="O160" s="68">
        <f t="shared" si="4"/>
        <v>0</v>
      </c>
      <c r="P160" s="68">
        <v>0</v>
      </c>
      <c r="Q160" s="68">
        <f t="shared" si="5"/>
        <v>0</v>
      </c>
      <c r="R160" s="68">
        <v>0</v>
      </c>
      <c r="S160" s="68">
        <f t="shared" si="6"/>
        <v>0</v>
      </c>
      <c r="T160" s="68">
        <v>0</v>
      </c>
      <c r="U160" s="68">
        <v>0</v>
      </c>
      <c r="V160" s="68">
        <v>0</v>
      </c>
      <c r="W160" s="68">
        <f t="shared" si="7"/>
        <v>0</v>
      </c>
      <c r="X160" s="68">
        <v>0</v>
      </c>
      <c r="Y160" s="68">
        <f t="shared" si="8"/>
        <v>0</v>
      </c>
      <c r="Z160" s="68">
        <v>0</v>
      </c>
      <c r="AA160" s="68">
        <f t="shared" si="9"/>
        <v>0</v>
      </c>
      <c r="AB160" s="690">
        <f t="shared" si="10"/>
        <v>0</v>
      </c>
      <c r="AC160" s="69">
        <f t="shared" si="21"/>
        <v>0</v>
      </c>
      <c r="AD160" s="69">
        <f t="shared" si="22"/>
        <v>0</v>
      </c>
      <c r="AE160" s="694">
        <f t="shared" si="13"/>
        <v>0</v>
      </c>
      <c r="AF160" s="698">
        <f t="shared" si="18"/>
        <v>0</v>
      </c>
      <c r="AG160" s="698" t="b">
        <f t="shared" si="17"/>
        <v>1</v>
      </c>
      <c r="AH160" t="s">
        <v>3066</v>
      </c>
      <c r="AI160" s="70">
        <v>0</v>
      </c>
      <c r="AJ160" s="70">
        <v>0</v>
      </c>
      <c r="AK160" s="70">
        <f t="shared" si="14"/>
        <v>0</v>
      </c>
      <c r="AL160" s="70"/>
      <c r="AM160" s="35">
        <v>0</v>
      </c>
      <c r="AN160" s="35">
        <f t="shared" si="15"/>
        <v>0</v>
      </c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ht="16.5" customHeight="1">
      <c r="A161" s="35"/>
      <c r="B161" s="67">
        <v>3321</v>
      </c>
      <c r="C161" s="68" t="s">
        <v>3067</v>
      </c>
      <c r="D161" s="68">
        <v>0</v>
      </c>
      <c r="E161" s="68">
        <v>0</v>
      </c>
      <c r="F161" s="68">
        <v>0</v>
      </c>
      <c r="G161" s="68">
        <f t="shared" si="1"/>
        <v>0</v>
      </c>
      <c r="H161" s="68">
        <v>0</v>
      </c>
      <c r="I161" s="68">
        <f t="shared" si="2"/>
        <v>0</v>
      </c>
      <c r="J161" s="68">
        <v>0</v>
      </c>
      <c r="K161" s="68">
        <f t="shared" si="3"/>
        <v>0</v>
      </c>
      <c r="L161" s="68">
        <v>0</v>
      </c>
      <c r="M161" s="68">
        <v>0</v>
      </c>
      <c r="N161" s="68">
        <v>0</v>
      </c>
      <c r="O161" s="68">
        <f t="shared" si="4"/>
        <v>0</v>
      </c>
      <c r="P161" s="68">
        <v>0</v>
      </c>
      <c r="Q161" s="68">
        <f t="shared" si="5"/>
        <v>0</v>
      </c>
      <c r="R161" s="68">
        <v>0</v>
      </c>
      <c r="S161" s="68">
        <f t="shared" si="6"/>
        <v>0</v>
      </c>
      <c r="T161" s="68">
        <v>0</v>
      </c>
      <c r="U161" s="68">
        <v>0</v>
      </c>
      <c r="V161" s="68">
        <v>0</v>
      </c>
      <c r="W161" s="68">
        <f t="shared" si="7"/>
        <v>0</v>
      </c>
      <c r="X161" s="68">
        <v>0</v>
      </c>
      <c r="Y161" s="68">
        <f t="shared" si="8"/>
        <v>0</v>
      </c>
      <c r="Z161" s="68">
        <v>0</v>
      </c>
      <c r="AA161" s="68">
        <f t="shared" si="9"/>
        <v>0</v>
      </c>
      <c r="AB161" s="690">
        <f t="shared" si="10"/>
        <v>0</v>
      </c>
      <c r="AC161" s="69">
        <f t="shared" si="21"/>
        <v>0</v>
      </c>
      <c r="AD161" s="69">
        <f t="shared" si="22"/>
        <v>0</v>
      </c>
      <c r="AE161" s="694">
        <f t="shared" si="13"/>
        <v>0</v>
      </c>
      <c r="AF161" s="698">
        <f t="shared" si="18"/>
        <v>0</v>
      </c>
      <c r="AG161" s="698" t="b">
        <f t="shared" si="17"/>
        <v>1</v>
      </c>
      <c r="AH161" t="s">
        <v>3066</v>
      </c>
      <c r="AI161" s="70">
        <v>0</v>
      </c>
      <c r="AJ161" s="70">
        <v>0</v>
      </c>
      <c r="AK161" s="70">
        <f t="shared" si="14"/>
        <v>0</v>
      </c>
      <c r="AL161" s="70"/>
      <c r="AM161" s="35">
        <v>0</v>
      </c>
      <c r="AN161" s="35">
        <f t="shared" si="15"/>
        <v>0</v>
      </c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ht="16.5" customHeight="1">
      <c r="A162" s="35"/>
      <c r="B162" s="67">
        <v>3331</v>
      </c>
      <c r="C162" s="68" t="s">
        <v>3068</v>
      </c>
      <c r="D162" s="68">
        <v>0</v>
      </c>
      <c r="E162" s="68">
        <v>0</v>
      </c>
      <c r="F162" s="68">
        <v>0</v>
      </c>
      <c r="G162" s="68">
        <f t="shared" si="1"/>
        <v>0</v>
      </c>
      <c r="H162" s="68">
        <v>0</v>
      </c>
      <c r="I162" s="68">
        <f t="shared" si="2"/>
        <v>0</v>
      </c>
      <c r="J162" s="68">
        <v>0</v>
      </c>
      <c r="K162" s="68">
        <f t="shared" si="3"/>
        <v>0</v>
      </c>
      <c r="L162" s="68">
        <v>0</v>
      </c>
      <c r="M162" s="68">
        <v>0</v>
      </c>
      <c r="N162" s="68">
        <v>0</v>
      </c>
      <c r="O162" s="68">
        <f t="shared" si="4"/>
        <v>0</v>
      </c>
      <c r="P162" s="68">
        <v>0</v>
      </c>
      <c r="Q162" s="68">
        <f t="shared" si="5"/>
        <v>0</v>
      </c>
      <c r="R162" s="68">
        <v>0</v>
      </c>
      <c r="S162" s="68">
        <f t="shared" si="6"/>
        <v>0</v>
      </c>
      <c r="T162" s="68">
        <v>0</v>
      </c>
      <c r="U162" s="68">
        <v>0</v>
      </c>
      <c r="V162" s="68">
        <v>0</v>
      </c>
      <c r="W162" s="68">
        <f t="shared" si="7"/>
        <v>0</v>
      </c>
      <c r="X162" s="68">
        <v>0</v>
      </c>
      <c r="Y162" s="68">
        <f t="shared" si="8"/>
        <v>0</v>
      </c>
      <c r="Z162" s="68">
        <v>0</v>
      </c>
      <c r="AA162" s="68">
        <f t="shared" si="9"/>
        <v>0</v>
      </c>
      <c r="AB162" s="690">
        <f t="shared" si="10"/>
        <v>0</v>
      </c>
      <c r="AC162" s="69">
        <f t="shared" si="21"/>
        <v>0</v>
      </c>
      <c r="AD162" s="69">
        <f t="shared" si="22"/>
        <v>0</v>
      </c>
      <c r="AE162" s="694">
        <f t="shared" si="13"/>
        <v>0</v>
      </c>
      <c r="AF162" s="698">
        <f t="shared" si="18"/>
        <v>0</v>
      </c>
      <c r="AG162" s="698" t="b">
        <f t="shared" si="17"/>
        <v>1</v>
      </c>
      <c r="AH162" t="s">
        <v>3066</v>
      </c>
      <c r="AI162" s="70">
        <v>0</v>
      </c>
      <c r="AJ162" s="70">
        <v>0</v>
      </c>
      <c r="AK162" s="70">
        <f t="shared" si="14"/>
        <v>0</v>
      </c>
      <c r="AL162" s="70"/>
      <c r="AM162" s="35">
        <v>0</v>
      </c>
      <c r="AN162" s="35">
        <f t="shared" si="15"/>
        <v>0</v>
      </c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ht="16.5" customHeight="1">
      <c r="A163" s="35"/>
      <c r="B163" s="67">
        <v>3341</v>
      </c>
      <c r="C163" s="68" t="s">
        <v>3069</v>
      </c>
      <c r="D163" s="68">
        <v>0</v>
      </c>
      <c r="E163" s="68">
        <v>0</v>
      </c>
      <c r="F163" s="68">
        <v>0</v>
      </c>
      <c r="G163" s="68">
        <f t="shared" si="1"/>
        <v>0</v>
      </c>
      <c r="H163" s="68">
        <v>0</v>
      </c>
      <c r="I163" s="68">
        <f t="shared" si="2"/>
        <v>0</v>
      </c>
      <c r="J163" s="68">
        <v>0</v>
      </c>
      <c r="K163" s="68">
        <f t="shared" si="3"/>
        <v>0</v>
      </c>
      <c r="L163" s="68">
        <v>0</v>
      </c>
      <c r="M163" s="68">
        <v>0</v>
      </c>
      <c r="N163" s="68">
        <v>0</v>
      </c>
      <c r="O163" s="68">
        <f t="shared" si="4"/>
        <v>0</v>
      </c>
      <c r="P163" s="68">
        <v>0</v>
      </c>
      <c r="Q163" s="68">
        <f t="shared" si="5"/>
        <v>0</v>
      </c>
      <c r="R163" s="68">
        <v>0</v>
      </c>
      <c r="S163" s="68">
        <f t="shared" si="6"/>
        <v>0</v>
      </c>
      <c r="T163" s="68">
        <v>0</v>
      </c>
      <c r="U163" s="68">
        <v>0</v>
      </c>
      <c r="V163" s="68">
        <v>0</v>
      </c>
      <c r="W163" s="68">
        <f t="shared" si="7"/>
        <v>0</v>
      </c>
      <c r="X163" s="68">
        <v>0</v>
      </c>
      <c r="Y163" s="68">
        <f t="shared" si="8"/>
        <v>0</v>
      </c>
      <c r="Z163" s="68">
        <v>0</v>
      </c>
      <c r="AA163" s="68">
        <f t="shared" si="9"/>
        <v>0</v>
      </c>
      <c r="AB163" s="690">
        <f t="shared" si="10"/>
        <v>0</v>
      </c>
      <c r="AC163" s="69">
        <f t="shared" si="21"/>
        <v>0</v>
      </c>
      <c r="AD163" s="69">
        <f t="shared" si="22"/>
        <v>0</v>
      </c>
      <c r="AE163" s="694">
        <f t="shared" si="13"/>
        <v>0</v>
      </c>
      <c r="AF163" s="698">
        <f t="shared" si="18"/>
        <v>0</v>
      </c>
      <c r="AG163" s="698" t="b">
        <f t="shared" si="17"/>
        <v>1</v>
      </c>
      <c r="AH163" t="s">
        <v>3066</v>
      </c>
      <c r="AI163" s="70">
        <v>0</v>
      </c>
      <c r="AJ163" s="70">
        <v>0</v>
      </c>
      <c r="AK163" s="70">
        <f t="shared" si="14"/>
        <v>0</v>
      </c>
      <c r="AL163" s="70"/>
      <c r="AM163" s="35">
        <v>0</v>
      </c>
      <c r="AN163" s="35">
        <f t="shared" si="15"/>
        <v>0</v>
      </c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ht="16.5" customHeight="1">
      <c r="A164" s="35"/>
      <c r="B164" s="67">
        <v>3342</v>
      </c>
      <c r="C164" s="68" t="s">
        <v>706</v>
      </c>
      <c r="D164" s="68">
        <v>0</v>
      </c>
      <c r="E164" s="68">
        <v>0</v>
      </c>
      <c r="F164" s="68">
        <v>0</v>
      </c>
      <c r="G164" s="68">
        <f t="shared" si="1"/>
        <v>0</v>
      </c>
      <c r="H164" s="68">
        <v>0</v>
      </c>
      <c r="I164" s="68">
        <f t="shared" si="2"/>
        <v>0</v>
      </c>
      <c r="J164" s="68">
        <v>0</v>
      </c>
      <c r="K164" s="68">
        <f t="shared" si="3"/>
        <v>0</v>
      </c>
      <c r="L164" s="68">
        <v>0</v>
      </c>
      <c r="M164" s="68">
        <v>0</v>
      </c>
      <c r="N164" s="68">
        <v>0</v>
      </c>
      <c r="O164" s="68">
        <f t="shared" si="4"/>
        <v>0</v>
      </c>
      <c r="P164" s="68">
        <v>0</v>
      </c>
      <c r="Q164" s="68">
        <f t="shared" si="5"/>
        <v>0</v>
      </c>
      <c r="R164" s="68">
        <v>0</v>
      </c>
      <c r="S164" s="68">
        <f t="shared" si="6"/>
        <v>0</v>
      </c>
      <c r="T164" s="68">
        <v>0</v>
      </c>
      <c r="U164" s="68">
        <v>0</v>
      </c>
      <c r="V164" s="68">
        <v>0</v>
      </c>
      <c r="W164" s="68">
        <f t="shared" si="7"/>
        <v>0</v>
      </c>
      <c r="X164" s="68">
        <v>0</v>
      </c>
      <c r="Y164" s="68">
        <f t="shared" si="8"/>
        <v>0</v>
      </c>
      <c r="Z164" s="68">
        <v>0</v>
      </c>
      <c r="AA164" s="68">
        <f t="shared" si="9"/>
        <v>0</v>
      </c>
      <c r="AB164" s="690">
        <f t="shared" si="10"/>
        <v>0</v>
      </c>
      <c r="AC164" s="69">
        <f t="shared" si="21"/>
        <v>0</v>
      </c>
      <c r="AD164" s="69">
        <f t="shared" si="22"/>
        <v>0</v>
      </c>
      <c r="AE164" s="694">
        <f t="shared" si="13"/>
        <v>0</v>
      </c>
      <c r="AF164" s="698">
        <f t="shared" si="18"/>
        <v>0</v>
      </c>
      <c r="AG164" s="698" t="b">
        <f t="shared" si="17"/>
        <v>1</v>
      </c>
      <c r="AH164" t="s">
        <v>3066</v>
      </c>
      <c r="AI164" s="70">
        <v>0</v>
      </c>
      <c r="AJ164" s="70">
        <v>0</v>
      </c>
      <c r="AK164" s="70">
        <f t="shared" si="14"/>
        <v>0</v>
      </c>
      <c r="AL164" s="70"/>
      <c r="AM164" s="35">
        <v>0</v>
      </c>
      <c r="AN164" s="35">
        <f t="shared" si="15"/>
        <v>0</v>
      </c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ht="16.5" customHeight="1">
      <c r="A165" s="35"/>
      <c r="B165" s="67">
        <v>3351</v>
      </c>
      <c r="C165" s="68" t="s">
        <v>3070</v>
      </c>
      <c r="D165" s="68">
        <v>0</v>
      </c>
      <c r="E165" s="68">
        <v>0</v>
      </c>
      <c r="F165" s="68">
        <v>0</v>
      </c>
      <c r="G165" s="68">
        <f t="shared" si="1"/>
        <v>0</v>
      </c>
      <c r="H165" s="68">
        <v>0</v>
      </c>
      <c r="I165" s="68">
        <f t="shared" si="2"/>
        <v>0</v>
      </c>
      <c r="J165" s="68">
        <v>0</v>
      </c>
      <c r="K165" s="68">
        <f t="shared" si="3"/>
        <v>0</v>
      </c>
      <c r="L165" s="68">
        <v>0</v>
      </c>
      <c r="M165" s="68">
        <v>0</v>
      </c>
      <c r="N165" s="68">
        <v>0</v>
      </c>
      <c r="O165" s="68">
        <f t="shared" si="4"/>
        <v>0</v>
      </c>
      <c r="P165" s="68">
        <v>0</v>
      </c>
      <c r="Q165" s="68">
        <f t="shared" si="5"/>
        <v>0</v>
      </c>
      <c r="R165" s="68">
        <v>0</v>
      </c>
      <c r="S165" s="68">
        <f t="shared" si="6"/>
        <v>0</v>
      </c>
      <c r="T165" s="68">
        <v>0</v>
      </c>
      <c r="U165" s="68">
        <v>0</v>
      </c>
      <c r="V165" s="68">
        <v>0</v>
      </c>
      <c r="W165" s="68">
        <f t="shared" si="7"/>
        <v>0</v>
      </c>
      <c r="X165" s="68">
        <v>0</v>
      </c>
      <c r="Y165" s="68">
        <f t="shared" si="8"/>
        <v>0</v>
      </c>
      <c r="Z165" s="68">
        <v>0</v>
      </c>
      <c r="AA165" s="68">
        <f t="shared" si="9"/>
        <v>0</v>
      </c>
      <c r="AB165" s="690">
        <f t="shared" si="10"/>
        <v>0</v>
      </c>
      <c r="AC165" s="69">
        <f t="shared" si="21"/>
        <v>0</v>
      </c>
      <c r="AD165" s="69">
        <f t="shared" si="22"/>
        <v>0</v>
      </c>
      <c r="AE165" s="694">
        <f t="shared" si="13"/>
        <v>0</v>
      </c>
      <c r="AF165" s="698">
        <f t="shared" si="18"/>
        <v>0</v>
      </c>
      <c r="AG165" s="698" t="b">
        <f t="shared" si="17"/>
        <v>1</v>
      </c>
      <c r="AH165" t="s">
        <v>3066</v>
      </c>
      <c r="AI165" s="70">
        <v>0</v>
      </c>
      <c r="AJ165" s="70">
        <v>0</v>
      </c>
      <c r="AK165" s="70">
        <f t="shared" si="14"/>
        <v>0</v>
      </c>
      <c r="AL165" s="70"/>
      <c r="AM165" s="35">
        <v>0</v>
      </c>
      <c r="AN165" s="35">
        <f t="shared" si="15"/>
        <v>0</v>
      </c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ht="16.5" customHeight="1">
      <c r="A166" s="35"/>
      <c r="B166" s="67">
        <v>3361</v>
      </c>
      <c r="C166" s="68" t="s">
        <v>3071</v>
      </c>
      <c r="D166" s="68">
        <v>0</v>
      </c>
      <c r="E166" s="68">
        <v>0</v>
      </c>
      <c r="F166" s="68">
        <v>0</v>
      </c>
      <c r="G166" s="68">
        <f t="shared" si="1"/>
        <v>0</v>
      </c>
      <c r="H166" s="68">
        <v>0</v>
      </c>
      <c r="I166" s="68">
        <f t="shared" si="2"/>
        <v>0</v>
      </c>
      <c r="J166" s="68">
        <v>0</v>
      </c>
      <c r="K166" s="68">
        <f t="shared" si="3"/>
        <v>0</v>
      </c>
      <c r="L166" s="68">
        <v>0</v>
      </c>
      <c r="M166" s="68">
        <v>0</v>
      </c>
      <c r="N166" s="68">
        <v>0</v>
      </c>
      <c r="O166" s="68">
        <f t="shared" si="4"/>
        <v>0</v>
      </c>
      <c r="P166" s="68">
        <v>0</v>
      </c>
      <c r="Q166" s="68">
        <f t="shared" si="5"/>
        <v>0</v>
      </c>
      <c r="R166" s="68">
        <v>0</v>
      </c>
      <c r="S166" s="68">
        <f t="shared" si="6"/>
        <v>0</v>
      </c>
      <c r="T166" s="68">
        <v>0</v>
      </c>
      <c r="U166" s="68">
        <v>0</v>
      </c>
      <c r="V166" s="68">
        <v>0</v>
      </c>
      <c r="W166" s="68">
        <f t="shared" si="7"/>
        <v>0</v>
      </c>
      <c r="X166" s="68">
        <v>0</v>
      </c>
      <c r="Y166" s="68">
        <f t="shared" si="8"/>
        <v>0</v>
      </c>
      <c r="Z166" s="68">
        <v>0</v>
      </c>
      <c r="AA166" s="68">
        <f t="shared" si="9"/>
        <v>0</v>
      </c>
      <c r="AB166" s="690">
        <f t="shared" si="10"/>
        <v>0</v>
      </c>
      <c r="AC166" s="69">
        <f t="shared" si="21"/>
        <v>0</v>
      </c>
      <c r="AD166" s="69">
        <f t="shared" si="22"/>
        <v>0</v>
      </c>
      <c r="AE166" s="694">
        <f t="shared" si="13"/>
        <v>0</v>
      </c>
      <c r="AF166" s="698">
        <f t="shared" si="18"/>
        <v>0</v>
      </c>
      <c r="AG166" s="698" t="b">
        <f t="shared" si="17"/>
        <v>1</v>
      </c>
      <c r="AH166" t="s">
        <v>3066</v>
      </c>
      <c r="AI166" s="70">
        <v>0</v>
      </c>
      <c r="AJ166" s="70">
        <v>0</v>
      </c>
      <c r="AK166" s="70">
        <f t="shared" si="14"/>
        <v>0</v>
      </c>
      <c r="AL166" s="70"/>
      <c r="AM166" s="35">
        <v>0</v>
      </c>
      <c r="AN166" s="35">
        <f t="shared" si="15"/>
        <v>0</v>
      </c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ht="16.5" customHeight="1">
      <c r="A167" s="35"/>
      <c r="B167" s="72">
        <v>3362</v>
      </c>
      <c r="C167" s="68" t="s">
        <v>3072</v>
      </c>
      <c r="D167" s="68">
        <v>0</v>
      </c>
      <c r="E167" s="68">
        <v>0</v>
      </c>
      <c r="F167" s="68">
        <v>0</v>
      </c>
      <c r="G167" s="68">
        <f t="shared" si="1"/>
        <v>0</v>
      </c>
      <c r="H167" s="68">
        <v>0</v>
      </c>
      <c r="I167" s="68">
        <f t="shared" si="2"/>
        <v>0</v>
      </c>
      <c r="J167" s="68">
        <v>0</v>
      </c>
      <c r="K167" s="68">
        <f t="shared" si="3"/>
        <v>0</v>
      </c>
      <c r="L167" s="68">
        <v>0</v>
      </c>
      <c r="M167" s="68">
        <v>0</v>
      </c>
      <c r="N167" s="68">
        <v>0</v>
      </c>
      <c r="O167" s="68">
        <f t="shared" si="4"/>
        <v>0</v>
      </c>
      <c r="P167" s="68">
        <v>0</v>
      </c>
      <c r="Q167" s="68">
        <f t="shared" si="5"/>
        <v>0</v>
      </c>
      <c r="R167" s="68">
        <v>0</v>
      </c>
      <c r="S167" s="68">
        <f t="shared" si="6"/>
        <v>0</v>
      </c>
      <c r="T167" s="68">
        <v>0</v>
      </c>
      <c r="U167" s="68">
        <v>0</v>
      </c>
      <c r="V167" s="68">
        <v>0</v>
      </c>
      <c r="W167" s="68">
        <f t="shared" si="7"/>
        <v>0</v>
      </c>
      <c r="X167" s="68">
        <v>0</v>
      </c>
      <c r="Y167" s="68">
        <f t="shared" si="8"/>
        <v>0</v>
      </c>
      <c r="Z167" s="68">
        <v>0</v>
      </c>
      <c r="AA167" s="68">
        <f t="shared" si="9"/>
        <v>0</v>
      </c>
      <c r="AB167" s="690">
        <f t="shared" si="10"/>
        <v>0</v>
      </c>
      <c r="AC167" s="69">
        <f t="shared" si="21"/>
        <v>0</v>
      </c>
      <c r="AD167" s="69">
        <f t="shared" si="22"/>
        <v>0</v>
      </c>
      <c r="AE167" s="694">
        <f t="shared" si="13"/>
        <v>0</v>
      </c>
      <c r="AF167" s="698">
        <f t="shared" si="18"/>
        <v>0</v>
      </c>
      <c r="AG167" s="698" t="b">
        <f t="shared" si="17"/>
        <v>1</v>
      </c>
      <c r="AH167" t="s">
        <v>3066</v>
      </c>
      <c r="AI167" s="70">
        <v>0</v>
      </c>
      <c r="AJ167" s="70">
        <v>0</v>
      </c>
      <c r="AK167" s="70">
        <f t="shared" si="14"/>
        <v>0</v>
      </c>
      <c r="AL167" s="70">
        <v>0</v>
      </c>
      <c r="AM167" s="35">
        <v>0</v>
      </c>
      <c r="AN167" s="35">
        <f t="shared" si="15"/>
        <v>0</v>
      </c>
      <c r="AO167" s="73" t="s">
        <v>3073</v>
      </c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ht="16.5" customHeight="1">
      <c r="A168" s="35"/>
      <c r="B168" s="67">
        <v>3363</v>
      </c>
      <c r="C168" s="68" t="s">
        <v>3074</v>
      </c>
      <c r="D168" s="68">
        <v>0</v>
      </c>
      <c r="E168" s="68">
        <v>0</v>
      </c>
      <c r="F168" s="68">
        <v>0</v>
      </c>
      <c r="G168" s="68">
        <f t="shared" si="1"/>
        <v>0</v>
      </c>
      <c r="H168" s="68">
        <v>0</v>
      </c>
      <c r="I168" s="68">
        <f t="shared" si="2"/>
        <v>0</v>
      </c>
      <c r="J168" s="68">
        <v>0</v>
      </c>
      <c r="K168" s="68">
        <f t="shared" si="3"/>
        <v>0</v>
      </c>
      <c r="L168" s="68">
        <v>0</v>
      </c>
      <c r="M168" s="68">
        <v>0</v>
      </c>
      <c r="N168" s="68">
        <v>0</v>
      </c>
      <c r="O168" s="68">
        <f t="shared" si="4"/>
        <v>0</v>
      </c>
      <c r="P168" s="68">
        <v>0</v>
      </c>
      <c r="Q168" s="68">
        <f t="shared" si="5"/>
        <v>0</v>
      </c>
      <c r="R168" s="68">
        <v>0</v>
      </c>
      <c r="S168" s="68">
        <f t="shared" si="6"/>
        <v>0</v>
      </c>
      <c r="T168" s="68">
        <v>0</v>
      </c>
      <c r="U168" s="68">
        <v>0</v>
      </c>
      <c r="V168" s="68">
        <v>0</v>
      </c>
      <c r="W168" s="68">
        <f t="shared" si="7"/>
        <v>0</v>
      </c>
      <c r="X168" s="68">
        <v>0</v>
      </c>
      <c r="Y168" s="68">
        <f t="shared" si="8"/>
        <v>0</v>
      </c>
      <c r="Z168" s="68">
        <v>0</v>
      </c>
      <c r="AA168" s="68">
        <f t="shared" si="9"/>
        <v>0</v>
      </c>
      <c r="AB168" s="690">
        <f t="shared" si="10"/>
        <v>0</v>
      </c>
      <c r="AC168" s="69">
        <f t="shared" si="21"/>
        <v>0</v>
      </c>
      <c r="AD168" s="69">
        <f t="shared" si="22"/>
        <v>0</v>
      </c>
      <c r="AE168" s="694">
        <f t="shared" si="13"/>
        <v>0</v>
      </c>
      <c r="AF168" s="698">
        <f t="shared" si="18"/>
        <v>0</v>
      </c>
      <c r="AG168" s="698" t="b">
        <f t="shared" si="17"/>
        <v>1</v>
      </c>
      <c r="AH168" t="s">
        <v>3066</v>
      </c>
      <c r="AI168" s="70">
        <v>0</v>
      </c>
      <c r="AJ168" s="70">
        <v>0</v>
      </c>
      <c r="AK168" s="70">
        <f t="shared" si="14"/>
        <v>0</v>
      </c>
      <c r="AL168" s="70"/>
      <c r="AM168" s="35">
        <v>0</v>
      </c>
      <c r="AN168" s="35">
        <f t="shared" si="15"/>
        <v>0</v>
      </c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ht="16.5" customHeight="1">
      <c r="A169" s="35"/>
      <c r="B169" s="67">
        <v>3364</v>
      </c>
      <c r="C169" s="68" t="s">
        <v>904</v>
      </c>
      <c r="D169" s="68">
        <v>0</v>
      </c>
      <c r="E169" s="68">
        <v>0</v>
      </c>
      <c r="F169" s="68">
        <v>0</v>
      </c>
      <c r="G169" s="68">
        <f t="shared" si="1"/>
        <v>0</v>
      </c>
      <c r="H169" s="68">
        <v>0</v>
      </c>
      <c r="I169" s="68">
        <f t="shared" si="2"/>
        <v>0</v>
      </c>
      <c r="J169" s="68">
        <v>0</v>
      </c>
      <c r="K169" s="68">
        <f t="shared" si="3"/>
        <v>0</v>
      </c>
      <c r="L169" s="68">
        <v>0</v>
      </c>
      <c r="M169" s="68">
        <v>0</v>
      </c>
      <c r="N169" s="68">
        <v>0</v>
      </c>
      <c r="O169" s="68">
        <f t="shared" si="4"/>
        <v>0</v>
      </c>
      <c r="P169" s="68">
        <v>0</v>
      </c>
      <c r="Q169" s="68">
        <f t="shared" si="5"/>
        <v>0</v>
      </c>
      <c r="R169" s="68">
        <v>0</v>
      </c>
      <c r="S169" s="68">
        <f t="shared" si="6"/>
        <v>0</v>
      </c>
      <c r="T169" s="68">
        <v>0</v>
      </c>
      <c r="U169" s="68">
        <v>0</v>
      </c>
      <c r="V169" s="68">
        <v>0</v>
      </c>
      <c r="W169" s="68">
        <f t="shared" si="7"/>
        <v>0</v>
      </c>
      <c r="X169" s="68">
        <v>0</v>
      </c>
      <c r="Y169" s="68">
        <f t="shared" si="8"/>
        <v>0</v>
      </c>
      <c r="Z169" s="68">
        <v>0</v>
      </c>
      <c r="AA169" s="68">
        <f t="shared" si="9"/>
        <v>0</v>
      </c>
      <c r="AB169" s="690">
        <f t="shared" si="10"/>
        <v>0</v>
      </c>
      <c r="AC169" s="69">
        <f t="shared" si="21"/>
        <v>0</v>
      </c>
      <c r="AD169" s="69">
        <f t="shared" si="22"/>
        <v>0</v>
      </c>
      <c r="AE169" s="694">
        <f t="shared" si="13"/>
        <v>0</v>
      </c>
      <c r="AF169" s="698">
        <f t="shared" si="18"/>
        <v>0</v>
      </c>
      <c r="AG169" s="698" t="b">
        <f t="shared" si="17"/>
        <v>1</v>
      </c>
      <c r="AH169" t="s">
        <v>3066</v>
      </c>
      <c r="AI169" s="70">
        <v>0</v>
      </c>
      <c r="AJ169" s="70">
        <v>0</v>
      </c>
      <c r="AK169" s="70">
        <f t="shared" si="14"/>
        <v>0</v>
      </c>
      <c r="AL169" s="70"/>
      <c r="AM169" s="35">
        <v>0</v>
      </c>
      <c r="AN169" s="35">
        <f t="shared" si="15"/>
        <v>0</v>
      </c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ht="16.5" customHeight="1">
      <c r="A170" s="35"/>
      <c r="B170" s="67">
        <v>3365</v>
      </c>
      <c r="C170" s="68" t="s">
        <v>3075</v>
      </c>
      <c r="D170" s="68">
        <v>0</v>
      </c>
      <c r="E170" s="68">
        <v>0</v>
      </c>
      <c r="F170" s="68">
        <v>0</v>
      </c>
      <c r="G170" s="68">
        <f t="shared" si="1"/>
        <v>0</v>
      </c>
      <c r="H170" s="68">
        <v>0</v>
      </c>
      <c r="I170" s="68">
        <f t="shared" si="2"/>
        <v>0</v>
      </c>
      <c r="J170" s="68">
        <v>0</v>
      </c>
      <c r="K170" s="68">
        <f t="shared" si="3"/>
        <v>0</v>
      </c>
      <c r="L170" s="68">
        <v>0</v>
      </c>
      <c r="M170" s="68">
        <v>0</v>
      </c>
      <c r="N170" s="68">
        <v>0</v>
      </c>
      <c r="O170" s="68">
        <f t="shared" si="4"/>
        <v>0</v>
      </c>
      <c r="P170" s="68">
        <v>0</v>
      </c>
      <c r="Q170" s="68">
        <f t="shared" si="5"/>
        <v>0</v>
      </c>
      <c r="R170" s="68">
        <v>0</v>
      </c>
      <c r="S170" s="68">
        <f t="shared" si="6"/>
        <v>0</v>
      </c>
      <c r="T170" s="68">
        <v>0</v>
      </c>
      <c r="U170" s="68">
        <v>0</v>
      </c>
      <c r="V170" s="68">
        <v>0</v>
      </c>
      <c r="W170" s="68">
        <f t="shared" si="7"/>
        <v>0</v>
      </c>
      <c r="X170" s="68">
        <v>0</v>
      </c>
      <c r="Y170" s="68">
        <f t="shared" si="8"/>
        <v>0</v>
      </c>
      <c r="Z170" s="68">
        <v>0</v>
      </c>
      <c r="AA170" s="68">
        <f t="shared" si="9"/>
        <v>0</v>
      </c>
      <c r="AB170" s="690">
        <f t="shared" si="10"/>
        <v>0</v>
      </c>
      <c r="AC170" s="69">
        <f t="shared" si="21"/>
        <v>0</v>
      </c>
      <c r="AD170" s="69">
        <f t="shared" si="22"/>
        <v>0</v>
      </c>
      <c r="AE170" s="694">
        <f t="shared" si="13"/>
        <v>0</v>
      </c>
      <c r="AF170" s="698">
        <f t="shared" si="18"/>
        <v>0</v>
      </c>
      <c r="AG170" s="698" t="b">
        <f t="shared" si="17"/>
        <v>1</v>
      </c>
      <c r="AH170" t="s">
        <v>3066</v>
      </c>
      <c r="AI170" s="70">
        <v>0</v>
      </c>
      <c r="AJ170" s="70">
        <v>0</v>
      </c>
      <c r="AK170" s="70">
        <f t="shared" si="14"/>
        <v>0</v>
      </c>
      <c r="AL170" s="70"/>
      <c r="AM170" s="35">
        <v>0</v>
      </c>
      <c r="AN170" s="35">
        <f t="shared" si="15"/>
        <v>0</v>
      </c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ht="16.5" customHeight="1">
      <c r="A171" s="35"/>
      <c r="B171" s="67">
        <v>3366</v>
      </c>
      <c r="C171" s="68" t="s">
        <v>3076</v>
      </c>
      <c r="D171" s="68">
        <v>0</v>
      </c>
      <c r="E171" s="68">
        <v>0</v>
      </c>
      <c r="F171" s="68">
        <v>0</v>
      </c>
      <c r="G171" s="68">
        <f t="shared" si="1"/>
        <v>0</v>
      </c>
      <c r="H171" s="68">
        <v>0</v>
      </c>
      <c r="I171" s="68">
        <f t="shared" si="2"/>
        <v>0</v>
      </c>
      <c r="J171" s="68">
        <v>0</v>
      </c>
      <c r="K171" s="68">
        <f t="shared" si="3"/>
        <v>0</v>
      </c>
      <c r="L171" s="68">
        <v>0</v>
      </c>
      <c r="M171" s="68">
        <v>0</v>
      </c>
      <c r="N171" s="68">
        <v>0</v>
      </c>
      <c r="O171" s="68">
        <f t="shared" si="4"/>
        <v>0</v>
      </c>
      <c r="P171" s="68">
        <v>0</v>
      </c>
      <c r="Q171" s="68">
        <f t="shared" si="5"/>
        <v>0</v>
      </c>
      <c r="R171" s="68">
        <v>0</v>
      </c>
      <c r="S171" s="68">
        <f t="shared" si="6"/>
        <v>0</v>
      </c>
      <c r="T171" s="68">
        <v>0</v>
      </c>
      <c r="U171" s="68">
        <v>0</v>
      </c>
      <c r="V171" s="68">
        <v>0</v>
      </c>
      <c r="W171" s="68">
        <f t="shared" si="7"/>
        <v>0</v>
      </c>
      <c r="X171" s="68">
        <v>0</v>
      </c>
      <c r="Y171" s="68">
        <f t="shared" si="8"/>
        <v>0</v>
      </c>
      <c r="Z171" s="68">
        <v>0</v>
      </c>
      <c r="AA171" s="68">
        <f t="shared" si="9"/>
        <v>0</v>
      </c>
      <c r="AB171" s="690">
        <f t="shared" si="10"/>
        <v>0</v>
      </c>
      <c r="AC171" s="69">
        <f t="shared" si="21"/>
        <v>0</v>
      </c>
      <c r="AD171" s="69">
        <f t="shared" si="22"/>
        <v>0</v>
      </c>
      <c r="AE171" s="694">
        <f t="shared" si="13"/>
        <v>0</v>
      </c>
      <c r="AF171" s="698">
        <f t="shared" si="18"/>
        <v>0</v>
      </c>
      <c r="AG171" s="698" t="b">
        <f t="shared" si="17"/>
        <v>1</v>
      </c>
      <c r="AH171" t="s">
        <v>3066</v>
      </c>
      <c r="AI171" s="70">
        <v>0</v>
      </c>
      <c r="AJ171" s="70">
        <v>0</v>
      </c>
      <c r="AK171" s="70">
        <f t="shared" si="14"/>
        <v>0</v>
      </c>
      <c r="AL171" s="70"/>
      <c r="AM171" s="35">
        <v>0</v>
      </c>
      <c r="AN171" s="35">
        <f t="shared" si="15"/>
        <v>0</v>
      </c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ht="16.5" customHeight="1">
      <c r="A172" s="35"/>
      <c r="B172" s="67">
        <v>3371</v>
      </c>
      <c r="C172" s="68" t="s">
        <v>3077</v>
      </c>
      <c r="D172" s="68">
        <v>0</v>
      </c>
      <c r="E172" s="68">
        <v>0</v>
      </c>
      <c r="F172" s="68">
        <v>0</v>
      </c>
      <c r="G172" s="68">
        <f t="shared" si="1"/>
        <v>0</v>
      </c>
      <c r="H172" s="68">
        <v>0</v>
      </c>
      <c r="I172" s="68">
        <f t="shared" si="2"/>
        <v>0</v>
      </c>
      <c r="J172" s="68">
        <v>0</v>
      </c>
      <c r="K172" s="68">
        <f t="shared" si="3"/>
        <v>0</v>
      </c>
      <c r="L172" s="68">
        <v>0</v>
      </c>
      <c r="M172" s="68">
        <v>0</v>
      </c>
      <c r="N172" s="68">
        <v>0</v>
      </c>
      <c r="O172" s="68">
        <f t="shared" si="4"/>
        <v>0</v>
      </c>
      <c r="P172" s="68">
        <v>0</v>
      </c>
      <c r="Q172" s="68">
        <f t="shared" si="5"/>
        <v>0</v>
      </c>
      <c r="R172" s="68">
        <v>0</v>
      </c>
      <c r="S172" s="68">
        <f t="shared" si="6"/>
        <v>0</v>
      </c>
      <c r="T172" s="68">
        <v>0</v>
      </c>
      <c r="U172" s="68">
        <v>0</v>
      </c>
      <c r="V172" s="68">
        <v>0</v>
      </c>
      <c r="W172" s="68">
        <f t="shared" si="7"/>
        <v>0</v>
      </c>
      <c r="X172" s="68">
        <v>0</v>
      </c>
      <c r="Y172" s="68">
        <f t="shared" si="8"/>
        <v>0</v>
      </c>
      <c r="Z172" s="68">
        <v>0</v>
      </c>
      <c r="AA172" s="68">
        <f t="shared" si="9"/>
        <v>0</v>
      </c>
      <c r="AB172" s="690">
        <f t="shared" si="10"/>
        <v>0</v>
      </c>
      <c r="AC172" s="69">
        <f t="shared" si="21"/>
        <v>0</v>
      </c>
      <c r="AD172" s="69">
        <f t="shared" si="22"/>
        <v>0</v>
      </c>
      <c r="AE172" s="694">
        <f t="shared" si="13"/>
        <v>0</v>
      </c>
      <c r="AF172" s="698">
        <f t="shared" si="18"/>
        <v>0</v>
      </c>
      <c r="AG172" s="698" t="b">
        <f t="shared" si="17"/>
        <v>1</v>
      </c>
      <c r="AH172" t="s">
        <v>3066</v>
      </c>
      <c r="AI172" s="70">
        <v>0</v>
      </c>
      <c r="AJ172" s="70">
        <v>0</v>
      </c>
      <c r="AK172" s="70">
        <f t="shared" si="14"/>
        <v>0</v>
      </c>
      <c r="AL172" s="70"/>
      <c r="AM172" s="35">
        <v>0</v>
      </c>
      <c r="AN172" s="35">
        <f t="shared" si="15"/>
        <v>0</v>
      </c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ht="16.5" customHeight="1">
      <c r="A173" s="35"/>
      <c r="B173" s="67">
        <v>3381</v>
      </c>
      <c r="C173" s="68" t="s">
        <v>906</v>
      </c>
      <c r="D173" s="68">
        <v>0</v>
      </c>
      <c r="E173" s="68">
        <v>0</v>
      </c>
      <c r="F173" s="68">
        <v>0</v>
      </c>
      <c r="G173" s="68">
        <f t="shared" si="1"/>
        <v>0</v>
      </c>
      <c r="H173" s="68">
        <v>0</v>
      </c>
      <c r="I173" s="68">
        <f t="shared" si="2"/>
        <v>0</v>
      </c>
      <c r="J173" s="68">
        <v>0</v>
      </c>
      <c r="K173" s="68">
        <f t="shared" si="3"/>
        <v>0</v>
      </c>
      <c r="L173" s="68">
        <v>0</v>
      </c>
      <c r="M173" s="68">
        <v>0</v>
      </c>
      <c r="N173" s="68">
        <v>0</v>
      </c>
      <c r="O173" s="68">
        <f t="shared" si="4"/>
        <v>0</v>
      </c>
      <c r="P173" s="68">
        <v>0</v>
      </c>
      <c r="Q173" s="68">
        <f t="shared" si="5"/>
        <v>0</v>
      </c>
      <c r="R173" s="68">
        <v>0</v>
      </c>
      <c r="S173" s="68">
        <f t="shared" si="6"/>
        <v>0</v>
      </c>
      <c r="T173" s="68">
        <v>0</v>
      </c>
      <c r="U173" s="68">
        <v>0</v>
      </c>
      <c r="V173" s="68">
        <v>0</v>
      </c>
      <c r="W173" s="68">
        <f t="shared" si="7"/>
        <v>0</v>
      </c>
      <c r="X173" s="68">
        <v>0</v>
      </c>
      <c r="Y173" s="68">
        <f t="shared" si="8"/>
        <v>0</v>
      </c>
      <c r="Z173" s="68">
        <v>0</v>
      </c>
      <c r="AA173" s="68">
        <f t="shared" si="9"/>
        <v>0</v>
      </c>
      <c r="AB173" s="690">
        <f t="shared" si="10"/>
        <v>0</v>
      </c>
      <c r="AC173" s="69">
        <f t="shared" si="21"/>
        <v>0</v>
      </c>
      <c r="AD173" s="69">
        <f t="shared" si="22"/>
        <v>0</v>
      </c>
      <c r="AE173" s="694">
        <f t="shared" si="13"/>
        <v>0</v>
      </c>
      <c r="AF173" s="698">
        <f t="shared" si="18"/>
        <v>0</v>
      </c>
      <c r="AG173" s="698" t="b">
        <f t="shared" si="17"/>
        <v>1</v>
      </c>
      <c r="AH173" t="s">
        <v>3066</v>
      </c>
      <c r="AI173" s="70">
        <v>0</v>
      </c>
      <c r="AJ173" s="70">
        <v>0</v>
      </c>
      <c r="AK173" s="70">
        <f t="shared" si="14"/>
        <v>0</v>
      </c>
      <c r="AL173" s="70"/>
      <c r="AM173" s="35">
        <v>0</v>
      </c>
      <c r="AN173" s="35">
        <f t="shared" si="15"/>
        <v>0</v>
      </c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ht="16.5" customHeight="1">
      <c r="A174" s="35"/>
      <c r="B174" s="67">
        <v>3391</v>
      </c>
      <c r="C174" s="68" t="s">
        <v>3078</v>
      </c>
      <c r="D174" s="68">
        <v>0</v>
      </c>
      <c r="E174" s="68">
        <v>0</v>
      </c>
      <c r="F174" s="68">
        <v>0</v>
      </c>
      <c r="G174" s="68">
        <f t="shared" si="1"/>
        <v>0</v>
      </c>
      <c r="H174" s="68">
        <v>0</v>
      </c>
      <c r="I174" s="68">
        <f t="shared" si="2"/>
        <v>0</v>
      </c>
      <c r="J174" s="68">
        <v>0</v>
      </c>
      <c r="K174" s="68">
        <f t="shared" si="3"/>
        <v>0</v>
      </c>
      <c r="L174" s="68">
        <v>0</v>
      </c>
      <c r="M174" s="68">
        <v>0</v>
      </c>
      <c r="N174" s="68">
        <v>0</v>
      </c>
      <c r="O174" s="68">
        <f t="shared" si="4"/>
        <v>0</v>
      </c>
      <c r="P174" s="68">
        <v>0</v>
      </c>
      <c r="Q174" s="68">
        <f t="shared" si="5"/>
        <v>0</v>
      </c>
      <c r="R174" s="68">
        <v>0</v>
      </c>
      <c r="S174" s="68">
        <f t="shared" si="6"/>
        <v>0</v>
      </c>
      <c r="T174" s="68">
        <v>0</v>
      </c>
      <c r="U174" s="68">
        <v>0</v>
      </c>
      <c r="V174" s="68">
        <v>0</v>
      </c>
      <c r="W174" s="68">
        <f t="shared" si="7"/>
        <v>0</v>
      </c>
      <c r="X174" s="68">
        <v>0</v>
      </c>
      <c r="Y174" s="68">
        <f t="shared" si="8"/>
        <v>0</v>
      </c>
      <c r="Z174" s="68">
        <v>0</v>
      </c>
      <c r="AA174" s="68">
        <f t="shared" si="9"/>
        <v>0</v>
      </c>
      <c r="AB174" s="690">
        <f t="shared" si="10"/>
        <v>0</v>
      </c>
      <c r="AC174" s="69">
        <f t="shared" si="21"/>
        <v>0</v>
      </c>
      <c r="AD174" s="69">
        <f t="shared" si="22"/>
        <v>0</v>
      </c>
      <c r="AE174" s="694">
        <f t="shared" si="13"/>
        <v>0</v>
      </c>
      <c r="AF174" s="698">
        <f t="shared" si="18"/>
        <v>0</v>
      </c>
      <c r="AG174" s="698" t="b">
        <f t="shared" si="17"/>
        <v>1</v>
      </c>
      <c r="AH174" t="s">
        <v>3066</v>
      </c>
      <c r="AI174" s="70">
        <v>0</v>
      </c>
      <c r="AJ174" s="70">
        <v>0</v>
      </c>
      <c r="AK174" s="70">
        <f t="shared" si="14"/>
        <v>0</v>
      </c>
      <c r="AL174" s="70"/>
      <c r="AM174" s="35">
        <v>0</v>
      </c>
      <c r="AN174" s="35">
        <f t="shared" si="15"/>
        <v>0</v>
      </c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ht="16.5" customHeight="1">
      <c r="A175" s="35"/>
      <c r="B175" s="72">
        <v>3411</v>
      </c>
      <c r="C175" s="68" t="s">
        <v>716</v>
      </c>
      <c r="D175" s="68">
        <v>0</v>
      </c>
      <c r="E175" s="68">
        <v>0</v>
      </c>
      <c r="F175" s="68">
        <v>0</v>
      </c>
      <c r="G175" s="68">
        <f t="shared" si="1"/>
        <v>0</v>
      </c>
      <c r="H175" s="68">
        <v>0</v>
      </c>
      <c r="I175" s="68">
        <f t="shared" si="2"/>
        <v>0</v>
      </c>
      <c r="J175" s="68">
        <v>0</v>
      </c>
      <c r="K175" s="68">
        <f t="shared" si="3"/>
        <v>0</v>
      </c>
      <c r="L175" s="68">
        <v>0</v>
      </c>
      <c r="M175" s="68">
        <v>0</v>
      </c>
      <c r="N175" s="68">
        <v>0</v>
      </c>
      <c r="O175" s="68">
        <f t="shared" si="4"/>
        <v>0</v>
      </c>
      <c r="P175" s="68">
        <v>0</v>
      </c>
      <c r="Q175" s="68">
        <f t="shared" si="5"/>
        <v>0</v>
      </c>
      <c r="R175" s="68">
        <v>0</v>
      </c>
      <c r="S175" s="68">
        <f t="shared" si="6"/>
        <v>0</v>
      </c>
      <c r="T175" s="68">
        <v>0</v>
      </c>
      <c r="U175" s="68">
        <v>0</v>
      </c>
      <c r="V175" s="68">
        <v>0</v>
      </c>
      <c r="W175" s="68">
        <f t="shared" si="7"/>
        <v>0</v>
      </c>
      <c r="X175" s="68">
        <v>0</v>
      </c>
      <c r="Y175" s="68">
        <f t="shared" si="8"/>
        <v>0</v>
      </c>
      <c r="Z175" s="68">
        <v>0</v>
      </c>
      <c r="AA175" s="68">
        <f t="shared" si="9"/>
        <v>0</v>
      </c>
      <c r="AB175" s="690">
        <f t="shared" si="10"/>
        <v>0</v>
      </c>
      <c r="AC175" s="69">
        <f t="shared" si="21"/>
        <v>0</v>
      </c>
      <c r="AD175" s="69">
        <f t="shared" si="22"/>
        <v>0</v>
      </c>
      <c r="AE175" s="694">
        <f t="shared" si="13"/>
        <v>0</v>
      </c>
      <c r="AF175" s="698">
        <f t="shared" si="18"/>
        <v>0</v>
      </c>
      <c r="AG175" s="698" t="b">
        <f t="shared" si="17"/>
        <v>1</v>
      </c>
      <c r="AH175" t="s">
        <v>3079</v>
      </c>
      <c r="AI175" s="70">
        <v>0</v>
      </c>
      <c r="AJ175" s="70">
        <v>0</v>
      </c>
      <c r="AK175" s="70">
        <f t="shared" si="14"/>
        <v>0</v>
      </c>
      <c r="AL175" s="70"/>
      <c r="AM175" s="35">
        <v>0</v>
      </c>
      <c r="AN175" s="35">
        <f t="shared" si="15"/>
        <v>0</v>
      </c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ht="16.5" customHeight="1">
      <c r="A176" s="35"/>
      <c r="B176" s="67">
        <v>3421</v>
      </c>
      <c r="C176" s="68" t="s">
        <v>3080</v>
      </c>
      <c r="D176" s="68">
        <v>0</v>
      </c>
      <c r="E176" s="68">
        <v>0</v>
      </c>
      <c r="F176" s="68">
        <v>0</v>
      </c>
      <c r="G176" s="68">
        <f t="shared" si="1"/>
        <v>0</v>
      </c>
      <c r="H176" s="68">
        <v>0</v>
      </c>
      <c r="I176" s="68">
        <f t="shared" si="2"/>
        <v>0</v>
      </c>
      <c r="J176" s="68">
        <v>0</v>
      </c>
      <c r="K176" s="68">
        <f t="shared" si="3"/>
        <v>0</v>
      </c>
      <c r="L176" s="68">
        <v>0</v>
      </c>
      <c r="M176" s="68">
        <v>0</v>
      </c>
      <c r="N176" s="68">
        <v>0</v>
      </c>
      <c r="O176" s="68">
        <f t="shared" si="4"/>
        <v>0</v>
      </c>
      <c r="P176" s="68">
        <v>0</v>
      </c>
      <c r="Q176" s="68">
        <f t="shared" si="5"/>
        <v>0</v>
      </c>
      <c r="R176" s="68">
        <v>0</v>
      </c>
      <c r="S176" s="68">
        <f t="shared" si="6"/>
        <v>0</v>
      </c>
      <c r="T176" s="68">
        <v>0</v>
      </c>
      <c r="U176" s="68">
        <v>0</v>
      </c>
      <c r="V176" s="68">
        <v>0</v>
      </c>
      <c r="W176" s="68">
        <f t="shared" si="7"/>
        <v>0</v>
      </c>
      <c r="X176" s="68">
        <v>0</v>
      </c>
      <c r="Y176" s="68">
        <f t="shared" si="8"/>
        <v>0</v>
      </c>
      <c r="Z176" s="68">
        <v>0</v>
      </c>
      <c r="AA176" s="68">
        <f t="shared" si="9"/>
        <v>0</v>
      </c>
      <c r="AB176" s="690">
        <f t="shared" si="10"/>
        <v>0</v>
      </c>
      <c r="AC176" s="69">
        <f t="shared" si="21"/>
        <v>0</v>
      </c>
      <c r="AD176" s="69">
        <f t="shared" si="22"/>
        <v>0</v>
      </c>
      <c r="AE176" s="694">
        <f t="shared" si="13"/>
        <v>0</v>
      </c>
      <c r="AF176" s="698">
        <f t="shared" si="18"/>
        <v>0</v>
      </c>
      <c r="AG176" s="698" t="b">
        <f t="shared" si="17"/>
        <v>1</v>
      </c>
      <c r="AH176" t="s">
        <v>3079</v>
      </c>
      <c r="AI176" s="70">
        <v>0</v>
      </c>
      <c r="AJ176" s="70">
        <v>0</v>
      </c>
      <c r="AK176" s="70">
        <f t="shared" si="14"/>
        <v>0</v>
      </c>
      <c r="AL176" s="70"/>
      <c r="AM176" s="35">
        <v>0</v>
      </c>
      <c r="AN176" s="35">
        <f t="shared" si="15"/>
        <v>0</v>
      </c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ht="16.5" customHeight="1">
      <c r="A177" s="35"/>
      <c r="B177" s="67">
        <v>3431</v>
      </c>
      <c r="C177" s="68" t="s">
        <v>3081</v>
      </c>
      <c r="D177" s="68">
        <v>0</v>
      </c>
      <c r="E177" s="68">
        <v>0</v>
      </c>
      <c r="F177" s="68">
        <v>0</v>
      </c>
      <c r="G177" s="68">
        <f t="shared" si="1"/>
        <v>0</v>
      </c>
      <c r="H177" s="68">
        <v>0</v>
      </c>
      <c r="I177" s="68">
        <f t="shared" si="2"/>
        <v>0</v>
      </c>
      <c r="J177" s="68">
        <v>0</v>
      </c>
      <c r="K177" s="68">
        <f t="shared" si="3"/>
        <v>0</v>
      </c>
      <c r="L177" s="68">
        <v>0</v>
      </c>
      <c r="M177" s="68">
        <v>0</v>
      </c>
      <c r="N177" s="68">
        <v>0</v>
      </c>
      <c r="O177" s="68">
        <f t="shared" si="4"/>
        <v>0</v>
      </c>
      <c r="P177" s="68">
        <v>0</v>
      </c>
      <c r="Q177" s="68">
        <f t="shared" si="5"/>
        <v>0</v>
      </c>
      <c r="R177" s="68">
        <v>0</v>
      </c>
      <c r="S177" s="68">
        <f t="shared" si="6"/>
        <v>0</v>
      </c>
      <c r="T177" s="68">
        <v>0</v>
      </c>
      <c r="U177" s="68">
        <v>0</v>
      </c>
      <c r="V177" s="68">
        <v>0</v>
      </c>
      <c r="W177" s="68">
        <f t="shared" si="7"/>
        <v>0</v>
      </c>
      <c r="X177" s="68">
        <v>0</v>
      </c>
      <c r="Y177" s="68">
        <f t="shared" si="8"/>
        <v>0</v>
      </c>
      <c r="Z177" s="68">
        <v>0</v>
      </c>
      <c r="AA177" s="68">
        <f t="shared" si="9"/>
        <v>0</v>
      </c>
      <c r="AB177" s="690">
        <f t="shared" si="10"/>
        <v>0</v>
      </c>
      <c r="AC177" s="69">
        <f t="shared" si="21"/>
        <v>0</v>
      </c>
      <c r="AD177" s="69">
        <f t="shared" si="22"/>
        <v>0</v>
      </c>
      <c r="AE177" s="694">
        <f t="shared" si="13"/>
        <v>0</v>
      </c>
      <c r="AF177" s="698">
        <f t="shared" si="18"/>
        <v>0</v>
      </c>
      <c r="AG177" s="698" t="b">
        <f t="shared" si="17"/>
        <v>1</v>
      </c>
      <c r="AH177" t="s">
        <v>3079</v>
      </c>
      <c r="AI177" s="70">
        <v>0</v>
      </c>
      <c r="AJ177" s="70">
        <v>0</v>
      </c>
      <c r="AK177" s="70">
        <f t="shared" si="14"/>
        <v>0</v>
      </c>
      <c r="AL177" s="70"/>
      <c r="AM177" s="35">
        <v>0</v>
      </c>
      <c r="AN177" s="35">
        <f t="shared" si="15"/>
        <v>0</v>
      </c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ht="16.5" customHeight="1">
      <c r="A178" s="35"/>
      <c r="B178" s="67">
        <v>3441</v>
      </c>
      <c r="C178" s="68" t="s">
        <v>3082</v>
      </c>
      <c r="D178" s="68">
        <v>0</v>
      </c>
      <c r="E178" s="68">
        <v>0</v>
      </c>
      <c r="F178" s="68">
        <v>0</v>
      </c>
      <c r="G178" s="68">
        <f t="shared" si="1"/>
        <v>0</v>
      </c>
      <c r="H178" s="68">
        <v>0</v>
      </c>
      <c r="I178" s="68">
        <f t="shared" si="2"/>
        <v>0</v>
      </c>
      <c r="J178" s="68">
        <v>0</v>
      </c>
      <c r="K178" s="68">
        <f t="shared" si="3"/>
        <v>0</v>
      </c>
      <c r="L178" s="68">
        <v>0</v>
      </c>
      <c r="M178" s="68">
        <v>0</v>
      </c>
      <c r="N178" s="68">
        <v>0</v>
      </c>
      <c r="O178" s="68">
        <f t="shared" si="4"/>
        <v>0</v>
      </c>
      <c r="P178" s="68">
        <v>0</v>
      </c>
      <c r="Q178" s="68">
        <f t="shared" si="5"/>
        <v>0</v>
      </c>
      <c r="R178" s="68">
        <v>0</v>
      </c>
      <c r="S178" s="68">
        <f t="shared" si="6"/>
        <v>0</v>
      </c>
      <c r="T178" s="68">
        <v>0</v>
      </c>
      <c r="U178" s="68">
        <v>0</v>
      </c>
      <c r="V178" s="68">
        <v>0</v>
      </c>
      <c r="W178" s="68">
        <f t="shared" si="7"/>
        <v>0</v>
      </c>
      <c r="X178" s="68">
        <v>0</v>
      </c>
      <c r="Y178" s="68">
        <f t="shared" si="8"/>
        <v>0</v>
      </c>
      <c r="Z178" s="68">
        <v>0</v>
      </c>
      <c r="AA178" s="68">
        <f t="shared" si="9"/>
        <v>0</v>
      </c>
      <c r="AB178" s="690">
        <f t="shared" si="10"/>
        <v>0</v>
      </c>
      <c r="AC178" s="69">
        <f t="shared" si="21"/>
        <v>0</v>
      </c>
      <c r="AD178" s="69">
        <f t="shared" si="22"/>
        <v>0</v>
      </c>
      <c r="AE178" s="694">
        <f t="shared" si="13"/>
        <v>0</v>
      </c>
      <c r="AF178" s="698">
        <f t="shared" si="18"/>
        <v>0</v>
      </c>
      <c r="AG178" s="698" t="b">
        <f t="shared" si="17"/>
        <v>1</v>
      </c>
      <c r="AH178" t="s">
        <v>3079</v>
      </c>
      <c r="AI178" s="70">
        <v>0</v>
      </c>
      <c r="AJ178" s="70">
        <v>0</v>
      </c>
      <c r="AK178" s="70">
        <f t="shared" si="14"/>
        <v>0</v>
      </c>
      <c r="AL178" s="70"/>
      <c r="AM178" s="35">
        <v>0</v>
      </c>
      <c r="AN178" s="35">
        <f t="shared" si="15"/>
        <v>0</v>
      </c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ht="16.5" customHeight="1">
      <c r="A179" s="35"/>
      <c r="B179" s="67">
        <v>3451</v>
      </c>
      <c r="C179" s="68" t="s">
        <v>3083</v>
      </c>
      <c r="D179" s="68">
        <v>0</v>
      </c>
      <c r="E179" s="68">
        <v>0</v>
      </c>
      <c r="F179" s="68">
        <v>0</v>
      </c>
      <c r="G179" s="68">
        <f t="shared" si="1"/>
        <v>0</v>
      </c>
      <c r="H179" s="68">
        <v>0</v>
      </c>
      <c r="I179" s="68">
        <f t="shared" si="2"/>
        <v>0</v>
      </c>
      <c r="J179" s="68">
        <v>0</v>
      </c>
      <c r="K179" s="68">
        <f t="shared" si="3"/>
        <v>0</v>
      </c>
      <c r="L179" s="68">
        <v>0</v>
      </c>
      <c r="M179" s="68">
        <v>0</v>
      </c>
      <c r="N179" s="68">
        <v>0</v>
      </c>
      <c r="O179" s="68">
        <f t="shared" si="4"/>
        <v>0</v>
      </c>
      <c r="P179" s="68">
        <v>0</v>
      </c>
      <c r="Q179" s="68">
        <f t="shared" si="5"/>
        <v>0</v>
      </c>
      <c r="R179" s="68">
        <v>0</v>
      </c>
      <c r="S179" s="68">
        <f t="shared" si="6"/>
        <v>0</v>
      </c>
      <c r="T179" s="68">
        <v>0</v>
      </c>
      <c r="U179" s="68">
        <v>0</v>
      </c>
      <c r="V179" s="68">
        <v>0</v>
      </c>
      <c r="W179" s="68">
        <f t="shared" si="7"/>
        <v>0</v>
      </c>
      <c r="X179" s="68">
        <v>0</v>
      </c>
      <c r="Y179" s="68">
        <f t="shared" si="8"/>
        <v>0</v>
      </c>
      <c r="Z179" s="68">
        <v>0</v>
      </c>
      <c r="AA179" s="68">
        <f t="shared" si="9"/>
        <v>0</v>
      </c>
      <c r="AB179" s="690">
        <f t="shared" si="10"/>
        <v>0</v>
      </c>
      <c r="AC179" s="69">
        <f t="shared" si="21"/>
        <v>0</v>
      </c>
      <c r="AD179" s="69">
        <f t="shared" si="22"/>
        <v>0</v>
      </c>
      <c r="AE179" s="694">
        <f t="shared" si="13"/>
        <v>0</v>
      </c>
      <c r="AF179" s="698">
        <f t="shared" si="18"/>
        <v>0</v>
      </c>
      <c r="AG179" s="698" t="b">
        <f t="shared" si="17"/>
        <v>1</v>
      </c>
      <c r="AH179" t="s">
        <v>3079</v>
      </c>
      <c r="AI179" s="70">
        <v>0</v>
      </c>
      <c r="AJ179" s="70">
        <v>0</v>
      </c>
      <c r="AK179" s="70">
        <f t="shared" si="14"/>
        <v>0</v>
      </c>
      <c r="AL179" s="70"/>
      <c r="AM179" s="35">
        <v>0</v>
      </c>
      <c r="AN179" s="35">
        <f t="shared" si="15"/>
        <v>0</v>
      </c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ht="16.5" customHeight="1">
      <c r="A180" s="35"/>
      <c r="B180" s="67">
        <v>3461</v>
      </c>
      <c r="C180" s="68" t="s">
        <v>3084</v>
      </c>
      <c r="D180" s="68">
        <v>0</v>
      </c>
      <c r="E180" s="68">
        <v>0</v>
      </c>
      <c r="F180" s="68">
        <v>0</v>
      </c>
      <c r="G180" s="68">
        <f t="shared" si="1"/>
        <v>0</v>
      </c>
      <c r="H180" s="68">
        <v>0</v>
      </c>
      <c r="I180" s="68">
        <f t="shared" si="2"/>
        <v>0</v>
      </c>
      <c r="J180" s="68">
        <v>0</v>
      </c>
      <c r="K180" s="68">
        <f t="shared" si="3"/>
        <v>0</v>
      </c>
      <c r="L180" s="68">
        <v>0</v>
      </c>
      <c r="M180" s="68">
        <v>0</v>
      </c>
      <c r="N180" s="68">
        <v>0</v>
      </c>
      <c r="O180" s="68">
        <f t="shared" si="4"/>
        <v>0</v>
      </c>
      <c r="P180" s="68">
        <v>0</v>
      </c>
      <c r="Q180" s="68">
        <f t="shared" si="5"/>
        <v>0</v>
      </c>
      <c r="R180" s="68">
        <v>0</v>
      </c>
      <c r="S180" s="68">
        <f t="shared" si="6"/>
        <v>0</v>
      </c>
      <c r="T180" s="68">
        <v>0</v>
      </c>
      <c r="U180" s="68">
        <v>0</v>
      </c>
      <c r="V180" s="68">
        <v>0</v>
      </c>
      <c r="W180" s="68">
        <f t="shared" si="7"/>
        <v>0</v>
      </c>
      <c r="X180" s="68">
        <v>0</v>
      </c>
      <c r="Y180" s="68">
        <f t="shared" si="8"/>
        <v>0</v>
      </c>
      <c r="Z180" s="68">
        <v>0</v>
      </c>
      <c r="AA180" s="68">
        <f t="shared" si="9"/>
        <v>0</v>
      </c>
      <c r="AB180" s="690">
        <f t="shared" si="10"/>
        <v>0</v>
      </c>
      <c r="AC180" s="69">
        <f t="shared" si="21"/>
        <v>0</v>
      </c>
      <c r="AD180" s="69">
        <f t="shared" si="22"/>
        <v>0</v>
      </c>
      <c r="AE180" s="694">
        <f t="shared" si="13"/>
        <v>0</v>
      </c>
      <c r="AF180" s="698">
        <f t="shared" si="18"/>
        <v>0</v>
      </c>
      <c r="AG180" s="698" t="b">
        <f t="shared" si="17"/>
        <v>1</v>
      </c>
      <c r="AH180" t="s">
        <v>3079</v>
      </c>
      <c r="AI180" s="70">
        <v>0</v>
      </c>
      <c r="AJ180" s="70">
        <v>0</v>
      </c>
      <c r="AK180" s="70">
        <f t="shared" si="14"/>
        <v>0</v>
      </c>
      <c r="AL180" s="70"/>
      <c r="AM180" s="35">
        <v>0</v>
      </c>
      <c r="AN180" s="35">
        <f t="shared" si="15"/>
        <v>0</v>
      </c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ht="16.5" customHeight="1">
      <c r="A181" s="35"/>
      <c r="B181" s="67">
        <v>3471</v>
      </c>
      <c r="C181" s="68" t="s">
        <v>720</v>
      </c>
      <c r="D181" s="68">
        <v>0</v>
      </c>
      <c r="E181" s="68">
        <v>0</v>
      </c>
      <c r="F181" s="68">
        <v>0</v>
      </c>
      <c r="G181" s="68">
        <f t="shared" si="1"/>
        <v>0</v>
      </c>
      <c r="H181" s="68">
        <v>0</v>
      </c>
      <c r="I181" s="68">
        <f t="shared" si="2"/>
        <v>0</v>
      </c>
      <c r="J181" s="68">
        <v>0</v>
      </c>
      <c r="K181" s="68">
        <f t="shared" si="3"/>
        <v>0</v>
      </c>
      <c r="L181" s="68">
        <v>0</v>
      </c>
      <c r="M181" s="68">
        <v>0</v>
      </c>
      <c r="N181" s="68">
        <v>0</v>
      </c>
      <c r="O181" s="68">
        <f t="shared" si="4"/>
        <v>0</v>
      </c>
      <c r="P181" s="68">
        <v>0</v>
      </c>
      <c r="Q181" s="68">
        <f t="shared" si="5"/>
        <v>0</v>
      </c>
      <c r="R181" s="68">
        <v>0</v>
      </c>
      <c r="S181" s="68">
        <f t="shared" si="6"/>
        <v>0</v>
      </c>
      <c r="T181" s="68">
        <v>0</v>
      </c>
      <c r="U181" s="68">
        <v>0</v>
      </c>
      <c r="V181" s="68">
        <v>0</v>
      </c>
      <c r="W181" s="68">
        <f t="shared" si="7"/>
        <v>0</v>
      </c>
      <c r="X181" s="68">
        <v>0</v>
      </c>
      <c r="Y181" s="68">
        <f t="shared" si="8"/>
        <v>0</v>
      </c>
      <c r="Z181" s="68">
        <v>0</v>
      </c>
      <c r="AA181" s="68">
        <f t="shared" si="9"/>
        <v>0</v>
      </c>
      <c r="AB181" s="690">
        <f t="shared" si="10"/>
        <v>0</v>
      </c>
      <c r="AC181" s="69">
        <f t="shared" si="21"/>
        <v>0</v>
      </c>
      <c r="AD181" s="69">
        <f t="shared" si="22"/>
        <v>0</v>
      </c>
      <c r="AE181" s="694">
        <f t="shared" si="13"/>
        <v>0</v>
      </c>
      <c r="AF181" s="698">
        <f t="shared" si="18"/>
        <v>0</v>
      </c>
      <c r="AG181" s="698" t="b">
        <f t="shared" si="17"/>
        <v>1</v>
      </c>
      <c r="AH181" t="s">
        <v>3079</v>
      </c>
      <c r="AI181" s="70">
        <v>0</v>
      </c>
      <c r="AJ181" s="70">
        <v>0</v>
      </c>
      <c r="AK181" s="70">
        <f t="shared" si="14"/>
        <v>0</v>
      </c>
      <c r="AL181" s="70"/>
      <c r="AM181" s="35">
        <v>0</v>
      </c>
      <c r="AN181" s="35">
        <f t="shared" si="15"/>
        <v>0</v>
      </c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ht="16.5" customHeight="1">
      <c r="A182" s="35"/>
      <c r="B182" s="67">
        <v>3481</v>
      </c>
      <c r="C182" s="68" t="s">
        <v>3085</v>
      </c>
      <c r="D182" s="68">
        <v>0</v>
      </c>
      <c r="E182" s="68">
        <v>0</v>
      </c>
      <c r="F182" s="68">
        <v>0</v>
      </c>
      <c r="G182" s="68">
        <f t="shared" si="1"/>
        <v>0</v>
      </c>
      <c r="H182" s="68">
        <v>0</v>
      </c>
      <c r="I182" s="68">
        <f t="shared" si="2"/>
        <v>0</v>
      </c>
      <c r="J182" s="68">
        <v>0</v>
      </c>
      <c r="K182" s="68">
        <f t="shared" si="3"/>
        <v>0</v>
      </c>
      <c r="L182" s="68">
        <v>0</v>
      </c>
      <c r="M182" s="68">
        <v>0</v>
      </c>
      <c r="N182" s="68">
        <v>0</v>
      </c>
      <c r="O182" s="68">
        <f t="shared" si="4"/>
        <v>0</v>
      </c>
      <c r="P182" s="68">
        <v>0</v>
      </c>
      <c r="Q182" s="68">
        <f t="shared" si="5"/>
        <v>0</v>
      </c>
      <c r="R182" s="68">
        <v>0</v>
      </c>
      <c r="S182" s="68">
        <f t="shared" si="6"/>
        <v>0</v>
      </c>
      <c r="T182" s="68">
        <v>0</v>
      </c>
      <c r="U182" s="68">
        <v>0</v>
      </c>
      <c r="V182" s="68">
        <v>0</v>
      </c>
      <c r="W182" s="68">
        <f t="shared" si="7"/>
        <v>0</v>
      </c>
      <c r="X182" s="68">
        <v>0</v>
      </c>
      <c r="Y182" s="68">
        <f t="shared" si="8"/>
        <v>0</v>
      </c>
      <c r="Z182" s="68">
        <v>0</v>
      </c>
      <c r="AA182" s="68">
        <f t="shared" si="9"/>
        <v>0</v>
      </c>
      <c r="AB182" s="690">
        <f t="shared" si="10"/>
        <v>0</v>
      </c>
      <c r="AC182" s="69">
        <f t="shared" si="21"/>
        <v>0</v>
      </c>
      <c r="AD182" s="69">
        <f t="shared" si="22"/>
        <v>0</v>
      </c>
      <c r="AE182" s="694">
        <f t="shared" si="13"/>
        <v>0</v>
      </c>
      <c r="AF182" s="698">
        <f t="shared" si="18"/>
        <v>0</v>
      </c>
      <c r="AG182" s="698" t="b">
        <f t="shared" si="17"/>
        <v>1</v>
      </c>
      <c r="AH182" t="s">
        <v>3079</v>
      </c>
      <c r="AI182" s="70">
        <v>0</v>
      </c>
      <c r="AJ182" s="70">
        <v>0</v>
      </c>
      <c r="AK182" s="70">
        <f t="shared" si="14"/>
        <v>0</v>
      </c>
      <c r="AL182" s="70"/>
      <c r="AM182" s="35">
        <v>0</v>
      </c>
      <c r="AN182" s="35">
        <f t="shared" si="15"/>
        <v>0</v>
      </c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ht="16.5" customHeight="1">
      <c r="A183" s="35"/>
      <c r="B183" s="67">
        <v>3491</v>
      </c>
      <c r="C183" s="68" t="s">
        <v>3086</v>
      </c>
      <c r="D183" s="68">
        <v>0</v>
      </c>
      <c r="E183" s="68">
        <v>0</v>
      </c>
      <c r="F183" s="68">
        <v>0</v>
      </c>
      <c r="G183" s="68">
        <f t="shared" si="1"/>
        <v>0</v>
      </c>
      <c r="H183" s="68">
        <v>0</v>
      </c>
      <c r="I183" s="68">
        <f t="shared" si="2"/>
        <v>0</v>
      </c>
      <c r="J183" s="68">
        <v>0</v>
      </c>
      <c r="K183" s="68">
        <f t="shared" si="3"/>
        <v>0</v>
      </c>
      <c r="L183" s="68">
        <v>0</v>
      </c>
      <c r="M183" s="68">
        <v>0</v>
      </c>
      <c r="N183" s="68">
        <v>0</v>
      </c>
      <c r="O183" s="68">
        <f t="shared" si="4"/>
        <v>0</v>
      </c>
      <c r="P183" s="68">
        <v>0</v>
      </c>
      <c r="Q183" s="68">
        <f t="shared" si="5"/>
        <v>0</v>
      </c>
      <c r="R183" s="68">
        <v>0</v>
      </c>
      <c r="S183" s="68">
        <f t="shared" si="6"/>
        <v>0</v>
      </c>
      <c r="T183" s="68">
        <v>0</v>
      </c>
      <c r="U183" s="68">
        <v>0</v>
      </c>
      <c r="V183" s="68">
        <v>0</v>
      </c>
      <c r="W183" s="68">
        <f t="shared" si="7"/>
        <v>0</v>
      </c>
      <c r="X183" s="68">
        <v>0</v>
      </c>
      <c r="Y183" s="68">
        <f t="shared" si="8"/>
        <v>0</v>
      </c>
      <c r="Z183" s="68">
        <v>0</v>
      </c>
      <c r="AA183" s="68">
        <f t="shared" si="9"/>
        <v>0</v>
      </c>
      <c r="AB183" s="690">
        <f t="shared" si="10"/>
        <v>0</v>
      </c>
      <c r="AC183" s="69">
        <f t="shared" si="21"/>
        <v>0</v>
      </c>
      <c r="AD183" s="69">
        <f t="shared" si="22"/>
        <v>0</v>
      </c>
      <c r="AE183" s="694">
        <f t="shared" si="13"/>
        <v>0</v>
      </c>
      <c r="AF183" s="698">
        <f t="shared" si="18"/>
        <v>0</v>
      </c>
      <c r="AG183" s="698" t="b">
        <f t="shared" si="17"/>
        <v>1</v>
      </c>
      <c r="AH183" t="s">
        <v>3079</v>
      </c>
      <c r="AI183" s="70">
        <v>0</v>
      </c>
      <c r="AJ183" s="70">
        <v>0</v>
      </c>
      <c r="AK183" s="70">
        <f t="shared" si="14"/>
        <v>0</v>
      </c>
      <c r="AL183" s="70"/>
      <c r="AM183" s="35">
        <v>0</v>
      </c>
      <c r="AN183" s="35">
        <f t="shared" si="15"/>
        <v>0</v>
      </c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ht="16.5" customHeight="1">
      <c r="A184" s="35"/>
      <c r="B184" s="67">
        <v>3511</v>
      </c>
      <c r="C184" s="68" t="s">
        <v>3087</v>
      </c>
      <c r="D184" s="68">
        <v>0</v>
      </c>
      <c r="E184" s="68">
        <v>0</v>
      </c>
      <c r="F184" s="68">
        <v>0</v>
      </c>
      <c r="G184" s="68">
        <f t="shared" si="1"/>
        <v>0</v>
      </c>
      <c r="H184" s="68">
        <v>0</v>
      </c>
      <c r="I184" s="68">
        <f t="shared" si="2"/>
        <v>0</v>
      </c>
      <c r="J184" s="68">
        <v>0</v>
      </c>
      <c r="K184" s="68">
        <f t="shared" si="3"/>
        <v>0</v>
      </c>
      <c r="L184" s="68">
        <v>0</v>
      </c>
      <c r="M184" s="68">
        <v>0</v>
      </c>
      <c r="N184" s="68">
        <v>0</v>
      </c>
      <c r="O184" s="68">
        <f t="shared" si="4"/>
        <v>0</v>
      </c>
      <c r="P184" s="68">
        <v>0</v>
      </c>
      <c r="Q184" s="68">
        <f t="shared" si="5"/>
        <v>0</v>
      </c>
      <c r="R184" s="68">
        <v>0</v>
      </c>
      <c r="S184" s="68">
        <f t="shared" si="6"/>
        <v>0</v>
      </c>
      <c r="T184" s="68">
        <v>0</v>
      </c>
      <c r="U184" s="68">
        <v>0</v>
      </c>
      <c r="V184" s="68">
        <v>0</v>
      </c>
      <c r="W184" s="68">
        <f t="shared" si="7"/>
        <v>0</v>
      </c>
      <c r="X184" s="68">
        <v>0</v>
      </c>
      <c r="Y184" s="68">
        <f t="shared" si="8"/>
        <v>0</v>
      </c>
      <c r="Z184" s="68">
        <v>0</v>
      </c>
      <c r="AA184" s="68">
        <f t="shared" si="9"/>
        <v>0</v>
      </c>
      <c r="AB184" s="690">
        <f t="shared" si="10"/>
        <v>0</v>
      </c>
      <c r="AC184" s="69">
        <f t="shared" si="21"/>
        <v>0</v>
      </c>
      <c r="AD184" s="69">
        <f t="shared" si="22"/>
        <v>0</v>
      </c>
      <c r="AE184" s="694">
        <f t="shared" si="13"/>
        <v>0</v>
      </c>
      <c r="AF184" s="698">
        <f t="shared" si="18"/>
        <v>0</v>
      </c>
      <c r="AG184" s="698" t="b">
        <f t="shared" si="17"/>
        <v>1</v>
      </c>
      <c r="AH184" t="s">
        <v>3088</v>
      </c>
      <c r="AI184" s="70">
        <v>0</v>
      </c>
      <c r="AJ184" s="70">
        <v>0</v>
      </c>
      <c r="AK184" s="70">
        <f t="shared" si="14"/>
        <v>0</v>
      </c>
      <c r="AL184" s="70"/>
      <c r="AM184" s="35">
        <v>0</v>
      </c>
      <c r="AN184" s="35">
        <f t="shared" si="15"/>
        <v>0</v>
      </c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ht="16.5" customHeight="1">
      <c r="A185" s="35"/>
      <c r="B185" s="67">
        <v>3512</v>
      </c>
      <c r="C185" s="68" t="s">
        <v>3089</v>
      </c>
      <c r="D185" s="68">
        <v>0</v>
      </c>
      <c r="E185" s="68">
        <v>0</v>
      </c>
      <c r="F185" s="68">
        <v>0</v>
      </c>
      <c r="G185" s="68">
        <f t="shared" si="1"/>
        <v>0</v>
      </c>
      <c r="H185" s="68">
        <v>0</v>
      </c>
      <c r="I185" s="68">
        <f t="shared" si="2"/>
        <v>0</v>
      </c>
      <c r="J185" s="68">
        <v>0</v>
      </c>
      <c r="K185" s="68">
        <f t="shared" si="3"/>
        <v>0</v>
      </c>
      <c r="L185" s="68">
        <v>0</v>
      </c>
      <c r="M185" s="68">
        <v>0</v>
      </c>
      <c r="N185" s="68">
        <v>0</v>
      </c>
      <c r="O185" s="68">
        <f t="shared" si="4"/>
        <v>0</v>
      </c>
      <c r="P185" s="68">
        <v>0</v>
      </c>
      <c r="Q185" s="68">
        <f t="shared" si="5"/>
        <v>0</v>
      </c>
      <c r="R185" s="68">
        <v>0</v>
      </c>
      <c r="S185" s="68">
        <f t="shared" si="6"/>
        <v>0</v>
      </c>
      <c r="T185" s="68">
        <v>0</v>
      </c>
      <c r="U185" s="68">
        <v>0</v>
      </c>
      <c r="V185" s="68">
        <v>0</v>
      </c>
      <c r="W185" s="68">
        <f t="shared" si="7"/>
        <v>0</v>
      </c>
      <c r="X185" s="68">
        <v>0</v>
      </c>
      <c r="Y185" s="68">
        <f t="shared" si="8"/>
        <v>0</v>
      </c>
      <c r="Z185" s="68">
        <v>0</v>
      </c>
      <c r="AA185" s="68">
        <f t="shared" si="9"/>
        <v>0</v>
      </c>
      <c r="AB185" s="690">
        <f t="shared" si="10"/>
        <v>0</v>
      </c>
      <c r="AC185" s="69">
        <f t="shared" si="21"/>
        <v>0</v>
      </c>
      <c r="AD185" s="69">
        <f t="shared" si="22"/>
        <v>0</v>
      </c>
      <c r="AE185" s="694">
        <f t="shared" si="13"/>
        <v>0</v>
      </c>
      <c r="AF185" s="698">
        <f t="shared" si="18"/>
        <v>0</v>
      </c>
      <c r="AG185" s="698" t="b">
        <f t="shared" si="17"/>
        <v>1</v>
      </c>
      <c r="AH185" t="s">
        <v>3088</v>
      </c>
      <c r="AI185" s="70">
        <v>0</v>
      </c>
      <c r="AJ185" s="70">
        <v>0</v>
      </c>
      <c r="AK185" s="70">
        <f t="shared" si="14"/>
        <v>0</v>
      </c>
      <c r="AL185" s="70"/>
      <c r="AM185" s="35">
        <v>0</v>
      </c>
      <c r="AN185" s="35">
        <f t="shared" si="15"/>
        <v>0</v>
      </c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ht="16.5" customHeight="1">
      <c r="A186" s="35"/>
      <c r="B186" s="67">
        <v>3521</v>
      </c>
      <c r="C186" s="68" t="s">
        <v>3090</v>
      </c>
      <c r="D186" s="68">
        <v>0</v>
      </c>
      <c r="E186" s="68">
        <v>0</v>
      </c>
      <c r="F186" s="68">
        <v>0</v>
      </c>
      <c r="G186" s="68">
        <f t="shared" si="1"/>
        <v>0</v>
      </c>
      <c r="H186" s="68">
        <v>0</v>
      </c>
      <c r="I186" s="68">
        <f t="shared" si="2"/>
        <v>0</v>
      </c>
      <c r="J186" s="68">
        <v>0</v>
      </c>
      <c r="K186" s="68">
        <f t="shared" si="3"/>
        <v>0</v>
      </c>
      <c r="L186" s="68">
        <v>0</v>
      </c>
      <c r="M186" s="68">
        <v>0</v>
      </c>
      <c r="N186" s="68">
        <v>0</v>
      </c>
      <c r="O186" s="68">
        <f t="shared" si="4"/>
        <v>0</v>
      </c>
      <c r="P186" s="68">
        <v>0</v>
      </c>
      <c r="Q186" s="68">
        <f t="shared" si="5"/>
        <v>0</v>
      </c>
      <c r="R186" s="68">
        <v>0</v>
      </c>
      <c r="S186" s="68">
        <f t="shared" si="6"/>
        <v>0</v>
      </c>
      <c r="T186" s="68">
        <v>0</v>
      </c>
      <c r="U186" s="68">
        <v>0</v>
      </c>
      <c r="V186" s="68">
        <v>0</v>
      </c>
      <c r="W186" s="68">
        <f t="shared" si="7"/>
        <v>0</v>
      </c>
      <c r="X186" s="68">
        <v>0</v>
      </c>
      <c r="Y186" s="68">
        <f t="shared" si="8"/>
        <v>0</v>
      </c>
      <c r="Z186" s="68">
        <v>0</v>
      </c>
      <c r="AA186" s="68">
        <f t="shared" si="9"/>
        <v>0</v>
      </c>
      <c r="AB186" s="690">
        <f t="shared" si="10"/>
        <v>0</v>
      </c>
      <c r="AC186" s="69">
        <f t="shared" si="21"/>
        <v>0</v>
      </c>
      <c r="AD186" s="69">
        <f t="shared" si="22"/>
        <v>0</v>
      </c>
      <c r="AE186" s="694">
        <f t="shared" si="13"/>
        <v>0</v>
      </c>
      <c r="AF186" s="698">
        <f t="shared" si="18"/>
        <v>0</v>
      </c>
      <c r="AG186" s="698" t="b">
        <f t="shared" si="17"/>
        <v>1</v>
      </c>
      <c r="AH186" t="s">
        <v>3088</v>
      </c>
      <c r="AI186" s="70">
        <v>0</v>
      </c>
      <c r="AJ186" s="70">
        <v>0</v>
      </c>
      <c r="AK186" s="70">
        <f t="shared" si="14"/>
        <v>0</v>
      </c>
      <c r="AL186" s="70"/>
      <c r="AM186" s="35">
        <v>0</v>
      </c>
      <c r="AN186" s="35">
        <f t="shared" si="15"/>
        <v>0</v>
      </c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ht="16.5" customHeight="1">
      <c r="A187" s="35"/>
      <c r="B187" s="67">
        <v>3531</v>
      </c>
      <c r="C187" s="68" t="s">
        <v>3091</v>
      </c>
      <c r="D187" s="68">
        <v>0</v>
      </c>
      <c r="E187" s="68">
        <v>0</v>
      </c>
      <c r="F187" s="68">
        <v>0</v>
      </c>
      <c r="G187" s="68">
        <f t="shared" si="1"/>
        <v>0</v>
      </c>
      <c r="H187" s="68">
        <v>0</v>
      </c>
      <c r="I187" s="68">
        <f t="shared" si="2"/>
        <v>0</v>
      </c>
      <c r="J187" s="68">
        <v>0</v>
      </c>
      <c r="K187" s="68">
        <f t="shared" si="3"/>
        <v>0</v>
      </c>
      <c r="L187" s="68">
        <v>0</v>
      </c>
      <c r="M187" s="68">
        <v>0</v>
      </c>
      <c r="N187" s="68">
        <v>0</v>
      </c>
      <c r="O187" s="68">
        <f t="shared" si="4"/>
        <v>0</v>
      </c>
      <c r="P187" s="68">
        <v>0</v>
      </c>
      <c r="Q187" s="68">
        <f t="shared" si="5"/>
        <v>0</v>
      </c>
      <c r="R187" s="68">
        <v>0</v>
      </c>
      <c r="S187" s="68">
        <f t="shared" si="6"/>
        <v>0</v>
      </c>
      <c r="T187" s="68">
        <v>0</v>
      </c>
      <c r="U187" s="68">
        <v>0</v>
      </c>
      <c r="V187" s="68">
        <v>0</v>
      </c>
      <c r="W187" s="68">
        <f t="shared" si="7"/>
        <v>0</v>
      </c>
      <c r="X187" s="68">
        <v>0</v>
      </c>
      <c r="Y187" s="68">
        <f t="shared" si="8"/>
        <v>0</v>
      </c>
      <c r="Z187" s="68">
        <v>0</v>
      </c>
      <c r="AA187" s="68">
        <f t="shared" si="9"/>
        <v>0</v>
      </c>
      <c r="AB187" s="690">
        <f t="shared" si="10"/>
        <v>0</v>
      </c>
      <c r="AC187" s="69">
        <f t="shared" si="21"/>
        <v>0</v>
      </c>
      <c r="AD187" s="69">
        <f t="shared" si="22"/>
        <v>0</v>
      </c>
      <c r="AE187" s="694">
        <f t="shared" si="13"/>
        <v>0</v>
      </c>
      <c r="AF187" s="698">
        <f t="shared" si="18"/>
        <v>0</v>
      </c>
      <c r="AG187" s="698" t="b">
        <f t="shared" si="17"/>
        <v>1</v>
      </c>
      <c r="AH187" t="s">
        <v>3088</v>
      </c>
      <c r="AI187" s="70">
        <v>0</v>
      </c>
      <c r="AJ187" s="70">
        <v>0</v>
      </c>
      <c r="AK187" s="70">
        <f t="shared" si="14"/>
        <v>0</v>
      </c>
      <c r="AL187" s="70"/>
      <c r="AM187" s="35">
        <v>0</v>
      </c>
      <c r="AN187" s="35">
        <f t="shared" si="15"/>
        <v>0</v>
      </c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ht="16.5" customHeight="1">
      <c r="A188" s="35"/>
      <c r="B188" s="67">
        <v>3541</v>
      </c>
      <c r="C188" s="68" t="s">
        <v>3092</v>
      </c>
      <c r="D188" s="68">
        <v>0</v>
      </c>
      <c r="E188" s="68">
        <v>0</v>
      </c>
      <c r="F188" s="68">
        <v>0</v>
      </c>
      <c r="G188" s="68">
        <f t="shared" si="1"/>
        <v>0</v>
      </c>
      <c r="H188" s="68">
        <v>0</v>
      </c>
      <c r="I188" s="68">
        <f t="shared" si="2"/>
        <v>0</v>
      </c>
      <c r="J188" s="68">
        <v>0</v>
      </c>
      <c r="K188" s="68">
        <f t="shared" si="3"/>
        <v>0</v>
      </c>
      <c r="L188" s="68">
        <v>0</v>
      </c>
      <c r="M188" s="68">
        <v>0</v>
      </c>
      <c r="N188" s="68">
        <v>0</v>
      </c>
      <c r="O188" s="68">
        <f t="shared" si="4"/>
        <v>0</v>
      </c>
      <c r="P188" s="68">
        <v>0</v>
      </c>
      <c r="Q188" s="68">
        <f t="shared" si="5"/>
        <v>0</v>
      </c>
      <c r="R188" s="68">
        <v>0</v>
      </c>
      <c r="S188" s="68">
        <f t="shared" si="6"/>
        <v>0</v>
      </c>
      <c r="T188" s="68">
        <v>0</v>
      </c>
      <c r="U188" s="68">
        <v>0</v>
      </c>
      <c r="V188" s="68">
        <v>0</v>
      </c>
      <c r="W188" s="68">
        <f t="shared" si="7"/>
        <v>0</v>
      </c>
      <c r="X188" s="68">
        <v>0</v>
      </c>
      <c r="Y188" s="68">
        <f t="shared" si="8"/>
        <v>0</v>
      </c>
      <c r="Z188" s="68">
        <v>0</v>
      </c>
      <c r="AA188" s="68">
        <f t="shared" si="9"/>
        <v>0</v>
      </c>
      <c r="AB188" s="690">
        <f t="shared" si="10"/>
        <v>0</v>
      </c>
      <c r="AC188" s="69">
        <f t="shared" si="21"/>
        <v>0</v>
      </c>
      <c r="AD188" s="69">
        <f t="shared" si="22"/>
        <v>0</v>
      </c>
      <c r="AE188" s="694">
        <f t="shared" si="13"/>
        <v>0</v>
      </c>
      <c r="AF188" s="698">
        <f t="shared" si="18"/>
        <v>0</v>
      </c>
      <c r="AG188" s="698" t="b">
        <f t="shared" si="17"/>
        <v>1</v>
      </c>
      <c r="AH188" t="s">
        <v>3088</v>
      </c>
      <c r="AI188" s="70">
        <v>0</v>
      </c>
      <c r="AJ188" s="70">
        <v>0</v>
      </c>
      <c r="AK188" s="70">
        <f t="shared" si="14"/>
        <v>0</v>
      </c>
      <c r="AL188" s="70"/>
      <c r="AM188" s="35">
        <v>0</v>
      </c>
      <c r="AN188" s="35">
        <f t="shared" si="15"/>
        <v>0</v>
      </c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ht="16.5" customHeight="1">
      <c r="A189" s="35"/>
      <c r="B189" s="67">
        <v>3551</v>
      </c>
      <c r="C189" s="68" t="s">
        <v>3093</v>
      </c>
      <c r="D189" s="68">
        <v>0</v>
      </c>
      <c r="E189" s="68">
        <v>0</v>
      </c>
      <c r="F189" s="68">
        <v>0</v>
      </c>
      <c r="G189" s="68">
        <f t="shared" si="1"/>
        <v>0</v>
      </c>
      <c r="H189" s="68">
        <v>0</v>
      </c>
      <c r="I189" s="68">
        <f t="shared" si="2"/>
        <v>0</v>
      </c>
      <c r="J189" s="68">
        <v>0</v>
      </c>
      <c r="K189" s="68">
        <f t="shared" si="3"/>
        <v>0</v>
      </c>
      <c r="L189" s="68">
        <v>0</v>
      </c>
      <c r="M189" s="68">
        <v>0</v>
      </c>
      <c r="N189" s="68">
        <v>0</v>
      </c>
      <c r="O189" s="68">
        <f t="shared" si="4"/>
        <v>0</v>
      </c>
      <c r="P189" s="68">
        <v>0</v>
      </c>
      <c r="Q189" s="68">
        <f t="shared" si="5"/>
        <v>0</v>
      </c>
      <c r="R189" s="68">
        <v>0</v>
      </c>
      <c r="S189" s="68">
        <f t="shared" si="6"/>
        <v>0</v>
      </c>
      <c r="T189" s="68">
        <v>0</v>
      </c>
      <c r="U189" s="68">
        <v>0</v>
      </c>
      <c r="V189" s="68">
        <v>0</v>
      </c>
      <c r="W189" s="68">
        <f t="shared" si="7"/>
        <v>0</v>
      </c>
      <c r="X189" s="68">
        <v>0</v>
      </c>
      <c r="Y189" s="68">
        <f t="shared" si="8"/>
        <v>0</v>
      </c>
      <c r="Z189" s="68">
        <v>0</v>
      </c>
      <c r="AA189" s="68">
        <f t="shared" si="9"/>
        <v>0</v>
      </c>
      <c r="AB189" s="690">
        <f t="shared" si="10"/>
        <v>0</v>
      </c>
      <c r="AC189" s="69">
        <f t="shared" si="21"/>
        <v>0</v>
      </c>
      <c r="AD189" s="69">
        <f t="shared" si="22"/>
        <v>0</v>
      </c>
      <c r="AE189" s="694">
        <f t="shared" si="13"/>
        <v>0</v>
      </c>
      <c r="AF189" s="698">
        <f t="shared" si="18"/>
        <v>0</v>
      </c>
      <c r="AG189" s="698" t="b">
        <f t="shared" si="17"/>
        <v>1</v>
      </c>
      <c r="AH189" t="s">
        <v>3088</v>
      </c>
      <c r="AI189" s="70">
        <v>0</v>
      </c>
      <c r="AJ189" s="70">
        <v>0</v>
      </c>
      <c r="AK189" s="70">
        <f t="shared" si="14"/>
        <v>0</v>
      </c>
      <c r="AL189" s="70"/>
      <c r="AM189" s="35">
        <v>0</v>
      </c>
      <c r="AN189" s="35">
        <f t="shared" si="15"/>
        <v>0</v>
      </c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ht="16.5" customHeight="1">
      <c r="A190" s="35"/>
      <c r="B190" s="67">
        <v>3561</v>
      </c>
      <c r="C190" s="68" t="s">
        <v>3094</v>
      </c>
      <c r="D190" s="68">
        <v>0</v>
      </c>
      <c r="E190" s="68">
        <v>0</v>
      </c>
      <c r="F190" s="68">
        <v>0</v>
      </c>
      <c r="G190" s="68">
        <f t="shared" si="1"/>
        <v>0</v>
      </c>
      <c r="H190" s="68">
        <v>0</v>
      </c>
      <c r="I190" s="68">
        <f t="shared" si="2"/>
        <v>0</v>
      </c>
      <c r="J190" s="68">
        <v>0</v>
      </c>
      <c r="K190" s="68">
        <f t="shared" si="3"/>
        <v>0</v>
      </c>
      <c r="L190" s="68">
        <v>0</v>
      </c>
      <c r="M190" s="68">
        <v>0</v>
      </c>
      <c r="N190" s="68">
        <v>0</v>
      </c>
      <c r="O190" s="68">
        <f t="shared" si="4"/>
        <v>0</v>
      </c>
      <c r="P190" s="68">
        <v>0</v>
      </c>
      <c r="Q190" s="68">
        <f t="shared" si="5"/>
        <v>0</v>
      </c>
      <c r="R190" s="68">
        <v>0</v>
      </c>
      <c r="S190" s="68">
        <f t="shared" si="6"/>
        <v>0</v>
      </c>
      <c r="T190" s="68">
        <v>0</v>
      </c>
      <c r="U190" s="68">
        <v>0</v>
      </c>
      <c r="V190" s="68">
        <v>0</v>
      </c>
      <c r="W190" s="68">
        <f t="shared" si="7"/>
        <v>0</v>
      </c>
      <c r="X190" s="68">
        <v>0</v>
      </c>
      <c r="Y190" s="68">
        <f t="shared" si="8"/>
        <v>0</v>
      </c>
      <c r="Z190" s="68">
        <v>0</v>
      </c>
      <c r="AA190" s="68">
        <f t="shared" si="9"/>
        <v>0</v>
      </c>
      <c r="AB190" s="690">
        <f t="shared" si="10"/>
        <v>0</v>
      </c>
      <c r="AC190" s="69">
        <f t="shared" si="21"/>
        <v>0</v>
      </c>
      <c r="AD190" s="69">
        <f t="shared" si="22"/>
        <v>0</v>
      </c>
      <c r="AE190" s="694">
        <f t="shared" si="13"/>
        <v>0</v>
      </c>
      <c r="AF190" s="698">
        <f t="shared" si="18"/>
        <v>0</v>
      </c>
      <c r="AG190" s="698" t="b">
        <f t="shared" si="17"/>
        <v>1</v>
      </c>
      <c r="AH190" t="s">
        <v>3088</v>
      </c>
      <c r="AI190" s="70">
        <v>0</v>
      </c>
      <c r="AJ190" s="70">
        <v>0</v>
      </c>
      <c r="AK190" s="70">
        <f t="shared" si="14"/>
        <v>0</v>
      </c>
      <c r="AL190" s="70"/>
      <c r="AM190" s="35">
        <v>0</v>
      </c>
      <c r="AN190" s="35">
        <f t="shared" si="15"/>
        <v>0</v>
      </c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ht="16.5" customHeight="1">
      <c r="A191" s="35"/>
      <c r="B191" s="67">
        <v>3571</v>
      </c>
      <c r="C191" s="68" t="s">
        <v>3095</v>
      </c>
      <c r="D191" s="68">
        <v>0</v>
      </c>
      <c r="E191" s="68">
        <v>0</v>
      </c>
      <c r="F191" s="68">
        <v>0</v>
      </c>
      <c r="G191" s="68">
        <f t="shared" si="1"/>
        <v>0</v>
      </c>
      <c r="H191" s="68">
        <v>0</v>
      </c>
      <c r="I191" s="68">
        <f t="shared" si="2"/>
        <v>0</v>
      </c>
      <c r="J191" s="68">
        <v>0</v>
      </c>
      <c r="K191" s="68">
        <f t="shared" si="3"/>
        <v>0</v>
      </c>
      <c r="L191" s="68">
        <v>0</v>
      </c>
      <c r="M191" s="68">
        <v>0</v>
      </c>
      <c r="N191" s="68">
        <v>0</v>
      </c>
      <c r="O191" s="68">
        <f t="shared" si="4"/>
        <v>0</v>
      </c>
      <c r="P191" s="68">
        <v>0</v>
      </c>
      <c r="Q191" s="68">
        <f t="shared" si="5"/>
        <v>0</v>
      </c>
      <c r="R191" s="68">
        <v>0</v>
      </c>
      <c r="S191" s="68">
        <f t="shared" si="6"/>
        <v>0</v>
      </c>
      <c r="T191" s="68">
        <v>0</v>
      </c>
      <c r="U191" s="68">
        <v>0</v>
      </c>
      <c r="V191" s="68">
        <v>0</v>
      </c>
      <c r="W191" s="68">
        <f t="shared" si="7"/>
        <v>0</v>
      </c>
      <c r="X191" s="68">
        <v>0</v>
      </c>
      <c r="Y191" s="68">
        <f t="shared" si="8"/>
        <v>0</v>
      </c>
      <c r="Z191" s="68">
        <v>0</v>
      </c>
      <c r="AA191" s="68">
        <f t="shared" si="9"/>
        <v>0</v>
      </c>
      <c r="AB191" s="690">
        <f t="shared" si="10"/>
        <v>0</v>
      </c>
      <c r="AC191" s="69">
        <f t="shared" si="21"/>
        <v>0</v>
      </c>
      <c r="AD191" s="69">
        <f t="shared" si="22"/>
        <v>0</v>
      </c>
      <c r="AE191" s="694">
        <f t="shared" si="13"/>
        <v>0</v>
      </c>
      <c r="AF191" s="698">
        <f t="shared" si="18"/>
        <v>0</v>
      </c>
      <c r="AG191" s="698" t="b">
        <f t="shared" si="17"/>
        <v>1</v>
      </c>
      <c r="AH191" t="s">
        <v>3088</v>
      </c>
      <c r="AI191" s="70">
        <v>0</v>
      </c>
      <c r="AJ191" s="70">
        <v>0</v>
      </c>
      <c r="AK191" s="70">
        <f t="shared" si="14"/>
        <v>0</v>
      </c>
      <c r="AL191" s="70"/>
      <c r="AM191" s="35">
        <v>0</v>
      </c>
      <c r="AN191" s="35">
        <f t="shared" si="15"/>
        <v>0</v>
      </c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ht="16.5" customHeight="1">
      <c r="A192" s="35"/>
      <c r="B192" s="67">
        <v>3572</v>
      </c>
      <c r="C192" s="68" t="s">
        <v>3096</v>
      </c>
      <c r="D192" s="68">
        <v>0</v>
      </c>
      <c r="E192" s="68">
        <v>0</v>
      </c>
      <c r="F192" s="68">
        <v>0</v>
      </c>
      <c r="G192" s="68">
        <f t="shared" si="1"/>
        <v>0</v>
      </c>
      <c r="H192" s="68">
        <v>0</v>
      </c>
      <c r="I192" s="68">
        <f t="shared" si="2"/>
        <v>0</v>
      </c>
      <c r="J192" s="68">
        <v>0</v>
      </c>
      <c r="K192" s="68">
        <f t="shared" si="3"/>
        <v>0</v>
      </c>
      <c r="L192" s="68">
        <v>0</v>
      </c>
      <c r="M192" s="68">
        <v>0</v>
      </c>
      <c r="N192" s="68">
        <v>0</v>
      </c>
      <c r="O192" s="68">
        <f t="shared" si="4"/>
        <v>0</v>
      </c>
      <c r="P192" s="68">
        <v>0</v>
      </c>
      <c r="Q192" s="68">
        <f t="shared" si="5"/>
        <v>0</v>
      </c>
      <c r="R192" s="68">
        <v>0</v>
      </c>
      <c r="S192" s="68">
        <f t="shared" si="6"/>
        <v>0</v>
      </c>
      <c r="T192" s="68">
        <v>0</v>
      </c>
      <c r="U192" s="68">
        <v>0</v>
      </c>
      <c r="V192" s="68">
        <v>0</v>
      </c>
      <c r="W192" s="68">
        <f t="shared" si="7"/>
        <v>0</v>
      </c>
      <c r="X192" s="68">
        <v>0</v>
      </c>
      <c r="Y192" s="68">
        <f t="shared" si="8"/>
        <v>0</v>
      </c>
      <c r="Z192" s="68">
        <v>0</v>
      </c>
      <c r="AA192" s="68">
        <f t="shared" si="9"/>
        <v>0</v>
      </c>
      <c r="AB192" s="690">
        <f t="shared" si="10"/>
        <v>0</v>
      </c>
      <c r="AC192" s="69">
        <f t="shared" si="21"/>
        <v>0</v>
      </c>
      <c r="AD192" s="69">
        <f t="shared" si="22"/>
        <v>0</v>
      </c>
      <c r="AE192" s="694">
        <f t="shared" si="13"/>
        <v>0</v>
      </c>
      <c r="AF192" s="698">
        <f t="shared" si="18"/>
        <v>0</v>
      </c>
      <c r="AG192" s="698" t="b">
        <f t="shared" si="17"/>
        <v>1</v>
      </c>
      <c r="AH192" t="s">
        <v>3088</v>
      </c>
      <c r="AI192" s="70">
        <v>0</v>
      </c>
      <c r="AJ192" s="70">
        <v>0</v>
      </c>
      <c r="AK192" s="70">
        <f t="shared" si="14"/>
        <v>0</v>
      </c>
      <c r="AL192" s="70"/>
      <c r="AM192" s="35">
        <v>0</v>
      </c>
      <c r="AN192" s="35">
        <f t="shared" si="15"/>
        <v>0</v>
      </c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ht="16.5" customHeight="1">
      <c r="A193" s="35"/>
      <c r="B193" s="67">
        <v>3573</v>
      </c>
      <c r="C193" s="68" t="s">
        <v>3097</v>
      </c>
      <c r="D193" s="68">
        <v>0</v>
      </c>
      <c r="E193" s="68">
        <v>0</v>
      </c>
      <c r="F193" s="68">
        <v>0</v>
      </c>
      <c r="G193" s="68">
        <f t="shared" si="1"/>
        <v>0</v>
      </c>
      <c r="H193" s="68">
        <v>0</v>
      </c>
      <c r="I193" s="68">
        <f t="shared" si="2"/>
        <v>0</v>
      </c>
      <c r="J193" s="68">
        <v>0</v>
      </c>
      <c r="K193" s="68">
        <f t="shared" si="3"/>
        <v>0</v>
      </c>
      <c r="L193" s="68">
        <v>0</v>
      </c>
      <c r="M193" s="68">
        <v>0</v>
      </c>
      <c r="N193" s="68">
        <v>0</v>
      </c>
      <c r="O193" s="68">
        <f t="shared" si="4"/>
        <v>0</v>
      </c>
      <c r="P193" s="68">
        <v>0</v>
      </c>
      <c r="Q193" s="68">
        <f t="shared" si="5"/>
        <v>0</v>
      </c>
      <c r="R193" s="68">
        <v>0</v>
      </c>
      <c r="S193" s="68">
        <f t="shared" si="6"/>
        <v>0</v>
      </c>
      <c r="T193" s="68">
        <v>0</v>
      </c>
      <c r="U193" s="68">
        <v>0</v>
      </c>
      <c r="V193" s="68">
        <v>0</v>
      </c>
      <c r="W193" s="68">
        <f t="shared" si="7"/>
        <v>0</v>
      </c>
      <c r="X193" s="68">
        <v>0</v>
      </c>
      <c r="Y193" s="68">
        <f t="shared" si="8"/>
        <v>0</v>
      </c>
      <c r="Z193" s="68">
        <v>0</v>
      </c>
      <c r="AA193" s="68">
        <f t="shared" si="9"/>
        <v>0</v>
      </c>
      <c r="AB193" s="690">
        <f t="shared" si="10"/>
        <v>0</v>
      </c>
      <c r="AC193" s="69">
        <f t="shared" si="21"/>
        <v>0</v>
      </c>
      <c r="AD193" s="69">
        <f t="shared" si="22"/>
        <v>0</v>
      </c>
      <c r="AE193" s="694">
        <f t="shared" si="13"/>
        <v>0</v>
      </c>
      <c r="AF193" s="698">
        <f t="shared" si="18"/>
        <v>0</v>
      </c>
      <c r="AG193" s="698" t="b">
        <f t="shared" si="17"/>
        <v>1</v>
      </c>
      <c r="AH193" t="s">
        <v>3088</v>
      </c>
      <c r="AI193" s="70">
        <v>0</v>
      </c>
      <c r="AJ193" s="70">
        <v>0</v>
      </c>
      <c r="AK193" s="70">
        <f t="shared" si="14"/>
        <v>0</v>
      </c>
      <c r="AL193" s="70"/>
      <c r="AM193" s="35">
        <v>0</v>
      </c>
      <c r="AN193" s="35">
        <f t="shared" si="15"/>
        <v>0</v>
      </c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ht="16.5" customHeight="1">
      <c r="A194" s="35"/>
      <c r="B194" s="67">
        <v>3581</v>
      </c>
      <c r="C194" s="68" t="s">
        <v>3098</v>
      </c>
      <c r="D194" s="68">
        <v>0</v>
      </c>
      <c r="E194" s="68">
        <v>0</v>
      </c>
      <c r="F194" s="68">
        <v>0</v>
      </c>
      <c r="G194" s="68">
        <f t="shared" si="1"/>
        <v>0</v>
      </c>
      <c r="H194" s="68">
        <v>0</v>
      </c>
      <c r="I194" s="68">
        <f t="shared" si="2"/>
        <v>0</v>
      </c>
      <c r="J194" s="68">
        <v>0</v>
      </c>
      <c r="K194" s="68">
        <f t="shared" si="3"/>
        <v>0</v>
      </c>
      <c r="L194" s="68">
        <v>0</v>
      </c>
      <c r="M194" s="68">
        <v>0</v>
      </c>
      <c r="N194" s="68">
        <v>0</v>
      </c>
      <c r="O194" s="68">
        <f t="shared" si="4"/>
        <v>0</v>
      </c>
      <c r="P194" s="68">
        <v>0</v>
      </c>
      <c r="Q194" s="68">
        <f t="shared" si="5"/>
        <v>0</v>
      </c>
      <c r="R194" s="68">
        <v>0</v>
      </c>
      <c r="S194" s="68">
        <f t="shared" si="6"/>
        <v>0</v>
      </c>
      <c r="T194" s="68">
        <v>0</v>
      </c>
      <c r="U194" s="68">
        <v>0</v>
      </c>
      <c r="V194" s="68">
        <v>0</v>
      </c>
      <c r="W194" s="68">
        <f t="shared" si="7"/>
        <v>0</v>
      </c>
      <c r="X194" s="68">
        <v>0</v>
      </c>
      <c r="Y194" s="68">
        <f t="shared" si="8"/>
        <v>0</v>
      </c>
      <c r="Z194" s="68">
        <v>0</v>
      </c>
      <c r="AA194" s="68">
        <f t="shared" si="9"/>
        <v>0</v>
      </c>
      <c r="AB194" s="690">
        <f t="shared" si="10"/>
        <v>0</v>
      </c>
      <c r="AC194" s="69">
        <f t="shared" si="21"/>
        <v>0</v>
      </c>
      <c r="AD194" s="69">
        <f t="shared" si="22"/>
        <v>0</v>
      </c>
      <c r="AE194" s="694">
        <f t="shared" si="13"/>
        <v>0</v>
      </c>
      <c r="AF194" s="698">
        <f t="shared" si="18"/>
        <v>0</v>
      </c>
      <c r="AG194" s="698" t="b">
        <f t="shared" si="17"/>
        <v>1</v>
      </c>
      <c r="AH194" t="s">
        <v>3088</v>
      </c>
      <c r="AI194" s="70">
        <v>0</v>
      </c>
      <c r="AJ194" s="70">
        <v>0</v>
      </c>
      <c r="AK194" s="70">
        <f t="shared" si="14"/>
        <v>0</v>
      </c>
      <c r="AL194" s="70"/>
      <c r="AM194" s="35">
        <v>0</v>
      </c>
      <c r="AN194" s="35">
        <f t="shared" si="15"/>
        <v>0</v>
      </c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ht="16.5" customHeight="1">
      <c r="A195" s="35"/>
      <c r="B195" s="71">
        <v>3591</v>
      </c>
      <c r="C195" s="68" t="s">
        <v>3099</v>
      </c>
      <c r="D195" s="68">
        <v>0</v>
      </c>
      <c r="E195" s="68">
        <v>0</v>
      </c>
      <c r="F195" s="68">
        <v>0</v>
      </c>
      <c r="G195" s="68">
        <f t="shared" si="1"/>
        <v>0</v>
      </c>
      <c r="H195" s="68">
        <v>0</v>
      </c>
      <c r="I195" s="68">
        <f t="shared" si="2"/>
        <v>0</v>
      </c>
      <c r="J195" s="68">
        <v>0</v>
      </c>
      <c r="K195" s="68">
        <f t="shared" si="3"/>
        <v>0</v>
      </c>
      <c r="L195" s="68">
        <v>0</v>
      </c>
      <c r="M195" s="68">
        <v>0</v>
      </c>
      <c r="N195" s="68">
        <v>0</v>
      </c>
      <c r="O195" s="68">
        <f t="shared" si="4"/>
        <v>0</v>
      </c>
      <c r="P195" s="68">
        <v>0</v>
      </c>
      <c r="Q195" s="68">
        <f t="shared" si="5"/>
        <v>0</v>
      </c>
      <c r="R195" s="68">
        <v>0</v>
      </c>
      <c r="S195" s="68">
        <f t="shared" si="6"/>
        <v>0</v>
      </c>
      <c r="T195" s="68">
        <v>0</v>
      </c>
      <c r="U195" s="68">
        <v>0</v>
      </c>
      <c r="V195" s="68">
        <v>0</v>
      </c>
      <c r="W195" s="68">
        <f t="shared" si="7"/>
        <v>0</v>
      </c>
      <c r="X195" s="68">
        <v>0</v>
      </c>
      <c r="Y195" s="68">
        <f t="shared" si="8"/>
        <v>0</v>
      </c>
      <c r="Z195" s="68">
        <v>0</v>
      </c>
      <c r="AA195" s="68">
        <f t="shared" si="9"/>
        <v>0</v>
      </c>
      <c r="AB195" s="690">
        <f t="shared" si="10"/>
        <v>0</v>
      </c>
      <c r="AC195" s="69">
        <f t="shared" si="21"/>
        <v>0</v>
      </c>
      <c r="AD195" s="69">
        <f t="shared" si="22"/>
        <v>0</v>
      </c>
      <c r="AE195" s="694">
        <f t="shared" si="13"/>
        <v>0</v>
      </c>
      <c r="AF195" s="698">
        <f t="shared" si="18"/>
        <v>0</v>
      </c>
      <c r="AG195" s="698" t="b">
        <f t="shared" si="17"/>
        <v>1</v>
      </c>
      <c r="AH195" t="s">
        <v>3088</v>
      </c>
      <c r="AI195" s="70">
        <v>0</v>
      </c>
      <c r="AJ195" s="70">
        <v>0</v>
      </c>
      <c r="AK195" s="70">
        <f t="shared" si="14"/>
        <v>0</v>
      </c>
      <c r="AL195" s="70"/>
      <c r="AM195" s="35">
        <v>0</v>
      </c>
      <c r="AN195" s="35">
        <f t="shared" si="15"/>
        <v>0</v>
      </c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ht="18" customHeight="1">
      <c r="A196" s="35"/>
      <c r="B196" s="67">
        <v>3611</v>
      </c>
      <c r="C196" s="68" t="s">
        <v>3100</v>
      </c>
      <c r="D196" s="68">
        <v>0</v>
      </c>
      <c r="E196" s="68">
        <v>0</v>
      </c>
      <c r="F196" s="68">
        <v>0</v>
      </c>
      <c r="G196" s="68">
        <f t="shared" si="1"/>
        <v>0</v>
      </c>
      <c r="H196" s="68">
        <v>0</v>
      </c>
      <c r="I196" s="68">
        <f t="shared" si="2"/>
        <v>0</v>
      </c>
      <c r="J196" s="68">
        <v>0</v>
      </c>
      <c r="K196" s="68">
        <f t="shared" si="3"/>
        <v>0</v>
      </c>
      <c r="L196" s="68">
        <v>0</v>
      </c>
      <c r="M196" s="68">
        <v>0</v>
      </c>
      <c r="N196" s="68">
        <v>0</v>
      </c>
      <c r="O196" s="68">
        <f t="shared" si="4"/>
        <v>0</v>
      </c>
      <c r="P196" s="68">
        <v>0</v>
      </c>
      <c r="Q196" s="68">
        <f t="shared" si="5"/>
        <v>0</v>
      </c>
      <c r="R196" s="68">
        <v>0</v>
      </c>
      <c r="S196" s="68">
        <f t="shared" si="6"/>
        <v>0</v>
      </c>
      <c r="T196" s="68">
        <v>0</v>
      </c>
      <c r="U196" s="68">
        <v>0</v>
      </c>
      <c r="V196" s="68">
        <v>0</v>
      </c>
      <c r="W196" s="68">
        <f t="shared" si="7"/>
        <v>0</v>
      </c>
      <c r="X196" s="68">
        <v>0</v>
      </c>
      <c r="Y196" s="68">
        <f t="shared" si="8"/>
        <v>0</v>
      </c>
      <c r="Z196" s="68">
        <v>0</v>
      </c>
      <c r="AA196" s="68">
        <f t="shared" si="9"/>
        <v>0</v>
      </c>
      <c r="AB196" s="690">
        <f t="shared" si="10"/>
        <v>0</v>
      </c>
      <c r="AC196" s="69">
        <f t="shared" si="21"/>
        <v>0</v>
      </c>
      <c r="AD196" s="69">
        <f t="shared" si="22"/>
        <v>0</v>
      </c>
      <c r="AE196" s="694">
        <f t="shared" si="13"/>
        <v>0</v>
      </c>
      <c r="AF196" s="698">
        <f t="shared" si="18"/>
        <v>0</v>
      </c>
      <c r="AG196" s="698" t="b">
        <f t="shared" si="17"/>
        <v>1</v>
      </c>
      <c r="AH196" t="s">
        <v>1401</v>
      </c>
      <c r="AI196" s="70">
        <v>0</v>
      </c>
      <c r="AJ196" s="70">
        <v>0</v>
      </c>
      <c r="AK196" s="70">
        <f t="shared" si="14"/>
        <v>0</v>
      </c>
      <c r="AL196" s="70"/>
      <c r="AM196" s="35">
        <v>0</v>
      </c>
      <c r="AN196" s="35">
        <f t="shared" si="15"/>
        <v>0</v>
      </c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ht="18" customHeight="1">
      <c r="A197" s="35"/>
      <c r="B197" s="67">
        <v>3621</v>
      </c>
      <c r="C197" s="68" t="s">
        <v>3101</v>
      </c>
      <c r="D197" s="68">
        <v>0</v>
      </c>
      <c r="E197" s="68">
        <v>0</v>
      </c>
      <c r="F197" s="68">
        <v>0</v>
      </c>
      <c r="G197" s="68">
        <f t="shared" si="1"/>
        <v>0</v>
      </c>
      <c r="H197" s="68">
        <v>0</v>
      </c>
      <c r="I197" s="68">
        <f t="shared" si="2"/>
        <v>0</v>
      </c>
      <c r="J197" s="68">
        <v>0</v>
      </c>
      <c r="K197" s="68">
        <f t="shared" si="3"/>
        <v>0</v>
      </c>
      <c r="L197" s="68">
        <v>0</v>
      </c>
      <c r="M197" s="68">
        <v>0</v>
      </c>
      <c r="N197" s="68">
        <v>0</v>
      </c>
      <c r="O197" s="68">
        <f t="shared" si="4"/>
        <v>0</v>
      </c>
      <c r="P197" s="68">
        <v>0</v>
      </c>
      <c r="Q197" s="68">
        <f t="shared" si="5"/>
        <v>0</v>
      </c>
      <c r="R197" s="68">
        <v>0</v>
      </c>
      <c r="S197" s="68">
        <f t="shared" si="6"/>
        <v>0</v>
      </c>
      <c r="T197" s="68">
        <v>0</v>
      </c>
      <c r="U197" s="68">
        <v>0</v>
      </c>
      <c r="V197" s="68">
        <v>0</v>
      </c>
      <c r="W197" s="68">
        <f t="shared" si="7"/>
        <v>0</v>
      </c>
      <c r="X197" s="68">
        <v>0</v>
      </c>
      <c r="Y197" s="68">
        <f t="shared" si="8"/>
        <v>0</v>
      </c>
      <c r="Z197" s="68">
        <v>0</v>
      </c>
      <c r="AA197" s="68">
        <f t="shared" si="9"/>
        <v>0</v>
      </c>
      <c r="AB197" s="690">
        <f t="shared" si="10"/>
        <v>0</v>
      </c>
      <c r="AC197" s="69">
        <f t="shared" si="21"/>
        <v>0</v>
      </c>
      <c r="AD197" s="69">
        <f t="shared" si="22"/>
        <v>0</v>
      </c>
      <c r="AE197" s="694">
        <f t="shared" si="13"/>
        <v>0</v>
      </c>
      <c r="AF197" s="698">
        <f t="shared" si="18"/>
        <v>0</v>
      </c>
      <c r="AG197" s="698" t="b">
        <f t="shared" si="17"/>
        <v>1</v>
      </c>
      <c r="AH197" t="s">
        <v>3102</v>
      </c>
      <c r="AI197" s="70">
        <v>0</v>
      </c>
      <c r="AJ197" s="70">
        <v>0</v>
      </c>
      <c r="AK197" s="70">
        <f t="shared" si="14"/>
        <v>0</v>
      </c>
      <c r="AL197" s="70"/>
      <c r="AM197" s="35">
        <v>0</v>
      </c>
      <c r="AN197" s="35">
        <f t="shared" si="15"/>
        <v>0</v>
      </c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ht="18" customHeight="1">
      <c r="A198" s="35"/>
      <c r="B198" s="67">
        <v>3631</v>
      </c>
      <c r="C198" s="68" t="s">
        <v>3103</v>
      </c>
      <c r="D198" s="68">
        <v>0</v>
      </c>
      <c r="E198" s="68">
        <v>0</v>
      </c>
      <c r="F198" s="68">
        <v>0</v>
      </c>
      <c r="G198" s="68">
        <f t="shared" si="1"/>
        <v>0</v>
      </c>
      <c r="H198" s="68">
        <v>0</v>
      </c>
      <c r="I198" s="68">
        <f t="shared" si="2"/>
        <v>0</v>
      </c>
      <c r="J198" s="68">
        <v>0</v>
      </c>
      <c r="K198" s="68">
        <f t="shared" si="3"/>
        <v>0</v>
      </c>
      <c r="L198" s="68">
        <v>0</v>
      </c>
      <c r="M198" s="68">
        <v>0</v>
      </c>
      <c r="N198" s="68">
        <v>0</v>
      </c>
      <c r="O198" s="68">
        <f t="shared" si="4"/>
        <v>0</v>
      </c>
      <c r="P198" s="68">
        <v>0</v>
      </c>
      <c r="Q198" s="68">
        <f t="shared" si="5"/>
        <v>0</v>
      </c>
      <c r="R198" s="68">
        <v>0</v>
      </c>
      <c r="S198" s="68">
        <f t="shared" si="6"/>
        <v>0</v>
      </c>
      <c r="T198" s="68">
        <v>0</v>
      </c>
      <c r="U198" s="68">
        <v>0</v>
      </c>
      <c r="V198" s="68">
        <v>0</v>
      </c>
      <c r="W198" s="68">
        <f t="shared" si="7"/>
        <v>0</v>
      </c>
      <c r="X198" s="68">
        <v>0</v>
      </c>
      <c r="Y198" s="68">
        <f t="shared" si="8"/>
        <v>0</v>
      </c>
      <c r="Z198" s="68">
        <v>0</v>
      </c>
      <c r="AA198" s="68">
        <f t="shared" si="9"/>
        <v>0</v>
      </c>
      <c r="AB198" s="690">
        <f t="shared" si="10"/>
        <v>0</v>
      </c>
      <c r="AC198" s="69">
        <f t="shared" si="21"/>
        <v>0</v>
      </c>
      <c r="AD198" s="69">
        <f t="shared" si="22"/>
        <v>0</v>
      </c>
      <c r="AE198" s="694">
        <f t="shared" si="13"/>
        <v>0</v>
      </c>
      <c r="AF198" s="698">
        <f t="shared" si="18"/>
        <v>0</v>
      </c>
      <c r="AG198" s="698" t="b">
        <f t="shared" si="17"/>
        <v>1</v>
      </c>
      <c r="AH198" t="s">
        <v>3102</v>
      </c>
      <c r="AI198" s="70">
        <v>0</v>
      </c>
      <c r="AJ198" s="70">
        <v>0</v>
      </c>
      <c r="AK198" s="70">
        <f t="shared" si="14"/>
        <v>0</v>
      </c>
      <c r="AL198" s="70"/>
      <c r="AM198" s="35">
        <v>0</v>
      </c>
      <c r="AN198" s="35">
        <f t="shared" si="15"/>
        <v>0</v>
      </c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ht="18" customHeight="1">
      <c r="A199" s="35"/>
      <c r="B199" s="67">
        <v>3641</v>
      </c>
      <c r="C199" s="68" t="s">
        <v>3104</v>
      </c>
      <c r="D199" s="68">
        <v>0</v>
      </c>
      <c r="E199" s="68">
        <v>0</v>
      </c>
      <c r="F199" s="68">
        <v>0</v>
      </c>
      <c r="G199" s="68">
        <f t="shared" si="1"/>
        <v>0</v>
      </c>
      <c r="H199" s="68">
        <v>0</v>
      </c>
      <c r="I199" s="68">
        <f t="shared" si="2"/>
        <v>0</v>
      </c>
      <c r="J199" s="68">
        <v>0</v>
      </c>
      <c r="K199" s="68">
        <f t="shared" si="3"/>
        <v>0</v>
      </c>
      <c r="L199" s="68">
        <v>0</v>
      </c>
      <c r="M199" s="68">
        <v>0</v>
      </c>
      <c r="N199" s="68">
        <v>0</v>
      </c>
      <c r="O199" s="68">
        <f t="shared" si="4"/>
        <v>0</v>
      </c>
      <c r="P199" s="68">
        <v>0</v>
      </c>
      <c r="Q199" s="68">
        <f t="shared" si="5"/>
        <v>0</v>
      </c>
      <c r="R199" s="68">
        <v>0</v>
      </c>
      <c r="S199" s="68">
        <f t="shared" si="6"/>
        <v>0</v>
      </c>
      <c r="T199" s="68">
        <v>0</v>
      </c>
      <c r="U199" s="68">
        <v>0</v>
      </c>
      <c r="V199" s="68">
        <v>0</v>
      </c>
      <c r="W199" s="68">
        <f t="shared" si="7"/>
        <v>0</v>
      </c>
      <c r="X199" s="68">
        <v>0</v>
      </c>
      <c r="Y199" s="68">
        <f t="shared" si="8"/>
        <v>0</v>
      </c>
      <c r="Z199" s="68">
        <v>0</v>
      </c>
      <c r="AA199" s="68">
        <f t="shared" si="9"/>
        <v>0</v>
      </c>
      <c r="AB199" s="690">
        <f t="shared" si="10"/>
        <v>0</v>
      </c>
      <c r="AC199" s="69">
        <f t="shared" si="21"/>
        <v>0</v>
      </c>
      <c r="AD199" s="69">
        <f t="shared" si="22"/>
        <v>0</v>
      </c>
      <c r="AE199" s="694">
        <f t="shared" si="13"/>
        <v>0</v>
      </c>
      <c r="AF199" s="698">
        <f t="shared" si="18"/>
        <v>0</v>
      </c>
      <c r="AG199" s="698" t="b">
        <f t="shared" si="17"/>
        <v>1</v>
      </c>
      <c r="AH199" t="s">
        <v>3102</v>
      </c>
      <c r="AI199" s="70">
        <v>0</v>
      </c>
      <c r="AJ199" s="70">
        <v>0</v>
      </c>
      <c r="AK199" s="70">
        <f t="shared" si="14"/>
        <v>0</v>
      </c>
      <c r="AL199" s="70"/>
      <c r="AM199" s="35">
        <v>0</v>
      </c>
      <c r="AN199" s="35">
        <f t="shared" si="15"/>
        <v>0</v>
      </c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ht="18" customHeight="1">
      <c r="A200" s="35"/>
      <c r="B200" s="67">
        <v>3651</v>
      </c>
      <c r="C200" s="68" t="s">
        <v>3105</v>
      </c>
      <c r="D200" s="68">
        <v>0</v>
      </c>
      <c r="E200" s="68">
        <v>0</v>
      </c>
      <c r="F200" s="68">
        <v>0</v>
      </c>
      <c r="G200" s="68">
        <f t="shared" si="1"/>
        <v>0</v>
      </c>
      <c r="H200" s="68">
        <v>0</v>
      </c>
      <c r="I200" s="68">
        <f t="shared" si="2"/>
        <v>0</v>
      </c>
      <c r="J200" s="68">
        <v>0</v>
      </c>
      <c r="K200" s="68">
        <f t="shared" si="3"/>
        <v>0</v>
      </c>
      <c r="L200" s="68">
        <v>0</v>
      </c>
      <c r="M200" s="68">
        <v>0</v>
      </c>
      <c r="N200" s="68">
        <v>0</v>
      </c>
      <c r="O200" s="68">
        <f t="shared" si="4"/>
        <v>0</v>
      </c>
      <c r="P200" s="68">
        <v>0</v>
      </c>
      <c r="Q200" s="68">
        <f t="shared" si="5"/>
        <v>0</v>
      </c>
      <c r="R200" s="68">
        <v>0</v>
      </c>
      <c r="S200" s="68">
        <f t="shared" si="6"/>
        <v>0</v>
      </c>
      <c r="T200" s="68">
        <v>0</v>
      </c>
      <c r="U200" s="68">
        <v>0</v>
      </c>
      <c r="V200" s="68">
        <v>0</v>
      </c>
      <c r="W200" s="68">
        <f t="shared" si="7"/>
        <v>0</v>
      </c>
      <c r="X200" s="68">
        <v>0</v>
      </c>
      <c r="Y200" s="68">
        <f t="shared" si="8"/>
        <v>0</v>
      </c>
      <c r="Z200" s="68">
        <v>0</v>
      </c>
      <c r="AA200" s="68">
        <f t="shared" si="9"/>
        <v>0</v>
      </c>
      <c r="AB200" s="690">
        <f t="shared" si="10"/>
        <v>0</v>
      </c>
      <c r="AC200" s="69">
        <f t="shared" si="21"/>
        <v>0</v>
      </c>
      <c r="AD200" s="69">
        <f t="shared" si="22"/>
        <v>0</v>
      </c>
      <c r="AE200" s="694">
        <f t="shared" si="13"/>
        <v>0</v>
      </c>
      <c r="AF200" s="698">
        <f t="shared" si="18"/>
        <v>0</v>
      </c>
      <c r="AG200" s="698" t="b">
        <f t="shared" si="17"/>
        <v>1</v>
      </c>
      <c r="AH200" t="s">
        <v>3102</v>
      </c>
      <c r="AI200" s="70">
        <v>0</v>
      </c>
      <c r="AJ200" s="70">
        <v>0</v>
      </c>
      <c r="AK200" s="70">
        <f t="shared" si="14"/>
        <v>0</v>
      </c>
      <c r="AL200" s="70"/>
      <c r="AM200" s="35">
        <v>0</v>
      </c>
      <c r="AN200" s="35">
        <f t="shared" si="15"/>
        <v>0</v>
      </c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ht="18" customHeight="1">
      <c r="A201" s="35"/>
      <c r="B201" s="67">
        <v>3661</v>
      </c>
      <c r="C201" s="68" t="s">
        <v>3106</v>
      </c>
      <c r="D201" s="68">
        <v>0</v>
      </c>
      <c r="E201" s="68">
        <v>0</v>
      </c>
      <c r="F201" s="68">
        <v>0</v>
      </c>
      <c r="G201" s="68">
        <f t="shared" si="1"/>
        <v>0</v>
      </c>
      <c r="H201" s="68">
        <v>0</v>
      </c>
      <c r="I201" s="68">
        <f t="shared" si="2"/>
        <v>0</v>
      </c>
      <c r="J201" s="68">
        <v>0</v>
      </c>
      <c r="K201" s="68">
        <f t="shared" si="3"/>
        <v>0</v>
      </c>
      <c r="L201" s="68">
        <v>0</v>
      </c>
      <c r="M201" s="68">
        <v>0</v>
      </c>
      <c r="N201" s="68">
        <v>0</v>
      </c>
      <c r="O201" s="68">
        <f t="shared" si="4"/>
        <v>0</v>
      </c>
      <c r="P201" s="68">
        <v>0</v>
      </c>
      <c r="Q201" s="68">
        <f t="shared" si="5"/>
        <v>0</v>
      </c>
      <c r="R201" s="68">
        <v>0</v>
      </c>
      <c r="S201" s="68">
        <f t="shared" si="6"/>
        <v>0</v>
      </c>
      <c r="T201" s="68">
        <v>0</v>
      </c>
      <c r="U201" s="68">
        <v>0</v>
      </c>
      <c r="V201" s="68">
        <v>0</v>
      </c>
      <c r="W201" s="68">
        <f t="shared" si="7"/>
        <v>0</v>
      </c>
      <c r="X201" s="68">
        <v>0</v>
      </c>
      <c r="Y201" s="68">
        <f t="shared" si="8"/>
        <v>0</v>
      </c>
      <c r="Z201" s="68">
        <v>0</v>
      </c>
      <c r="AA201" s="68">
        <f t="shared" si="9"/>
        <v>0</v>
      </c>
      <c r="AB201" s="690">
        <f t="shared" si="10"/>
        <v>0</v>
      </c>
      <c r="AC201" s="69">
        <f t="shared" ref="AC201:AC264" si="23">G201+O201+W201</f>
        <v>0</v>
      </c>
      <c r="AD201" s="69">
        <f t="shared" ref="AD201:AD264" si="24">H201+P201+X201</f>
        <v>0</v>
      </c>
      <c r="AE201" s="694">
        <f t="shared" si="13"/>
        <v>0</v>
      </c>
      <c r="AF201" s="698">
        <f t="shared" si="18"/>
        <v>0</v>
      </c>
      <c r="AG201" s="698" t="b">
        <f t="shared" si="17"/>
        <v>1</v>
      </c>
      <c r="AH201" t="s">
        <v>3102</v>
      </c>
      <c r="AI201" s="70">
        <v>0</v>
      </c>
      <c r="AJ201" s="70">
        <v>0</v>
      </c>
      <c r="AK201" s="70">
        <f t="shared" si="14"/>
        <v>0</v>
      </c>
      <c r="AL201" s="70"/>
      <c r="AM201" s="35">
        <v>0</v>
      </c>
      <c r="AN201" s="35">
        <f t="shared" si="15"/>
        <v>0</v>
      </c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ht="18" customHeight="1">
      <c r="A202" s="35"/>
      <c r="B202" s="67">
        <v>3691</v>
      </c>
      <c r="C202" s="68" t="s">
        <v>919</v>
      </c>
      <c r="D202" s="68">
        <v>0</v>
      </c>
      <c r="E202" s="68">
        <v>0</v>
      </c>
      <c r="F202" s="68">
        <v>0</v>
      </c>
      <c r="G202" s="68">
        <f t="shared" si="1"/>
        <v>0</v>
      </c>
      <c r="H202" s="68">
        <v>0</v>
      </c>
      <c r="I202" s="68">
        <f t="shared" si="2"/>
        <v>0</v>
      </c>
      <c r="J202" s="68">
        <v>0</v>
      </c>
      <c r="K202" s="68">
        <f t="shared" si="3"/>
        <v>0</v>
      </c>
      <c r="L202" s="68">
        <v>0</v>
      </c>
      <c r="M202" s="68">
        <v>0</v>
      </c>
      <c r="N202" s="68">
        <v>0</v>
      </c>
      <c r="O202" s="68">
        <f t="shared" si="4"/>
        <v>0</v>
      </c>
      <c r="P202" s="68">
        <v>0</v>
      </c>
      <c r="Q202" s="68">
        <f t="shared" si="5"/>
        <v>0</v>
      </c>
      <c r="R202" s="68">
        <v>0</v>
      </c>
      <c r="S202" s="68">
        <f t="shared" si="6"/>
        <v>0</v>
      </c>
      <c r="T202" s="68">
        <v>0</v>
      </c>
      <c r="U202" s="68">
        <v>0</v>
      </c>
      <c r="V202" s="68">
        <v>0</v>
      </c>
      <c r="W202" s="68">
        <f t="shared" si="7"/>
        <v>0</v>
      </c>
      <c r="X202" s="68">
        <v>0</v>
      </c>
      <c r="Y202" s="68">
        <f t="shared" si="8"/>
        <v>0</v>
      </c>
      <c r="Z202" s="68">
        <v>0</v>
      </c>
      <c r="AA202" s="68">
        <f t="shared" si="9"/>
        <v>0</v>
      </c>
      <c r="AB202" s="690">
        <f t="shared" si="10"/>
        <v>0</v>
      </c>
      <c r="AC202" s="69">
        <f t="shared" si="23"/>
        <v>0</v>
      </c>
      <c r="AD202" s="69">
        <f t="shared" si="24"/>
        <v>0</v>
      </c>
      <c r="AE202" s="694">
        <f t="shared" si="13"/>
        <v>0</v>
      </c>
      <c r="AF202" s="698">
        <f t="shared" si="18"/>
        <v>0</v>
      </c>
      <c r="AG202" s="698" t="b">
        <f t="shared" si="17"/>
        <v>1</v>
      </c>
      <c r="AH202" t="s">
        <v>3102</v>
      </c>
      <c r="AI202" s="70">
        <v>0</v>
      </c>
      <c r="AJ202" s="70">
        <v>0</v>
      </c>
      <c r="AK202" s="70">
        <f t="shared" si="14"/>
        <v>0</v>
      </c>
      <c r="AL202" s="70"/>
      <c r="AM202" s="35">
        <v>0</v>
      </c>
      <c r="AN202" s="35">
        <f t="shared" si="15"/>
        <v>0</v>
      </c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ht="18" customHeight="1">
      <c r="A203" s="35"/>
      <c r="B203" s="67">
        <v>3711</v>
      </c>
      <c r="C203" s="68" t="s">
        <v>740</v>
      </c>
      <c r="D203" s="68">
        <v>0</v>
      </c>
      <c r="E203" s="68">
        <v>0</v>
      </c>
      <c r="F203" s="68">
        <v>0</v>
      </c>
      <c r="G203" s="68">
        <f t="shared" si="1"/>
        <v>0</v>
      </c>
      <c r="H203" s="68">
        <v>0</v>
      </c>
      <c r="I203" s="68">
        <f t="shared" si="2"/>
        <v>0</v>
      </c>
      <c r="J203" s="68">
        <v>0</v>
      </c>
      <c r="K203" s="68">
        <f t="shared" si="3"/>
        <v>0</v>
      </c>
      <c r="L203" s="68">
        <v>0</v>
      </c>
      <c r="M203" s="68">
        <v>0</v>
      </c>
      <c r="N203" s="68">
        <v>0</v>
      </c>
      <c r="O203" s="68">
        <f t="shared" si="4"/>
        <v>0</v>
      </c>
      <c r="P203" s="68">
        <v>0</v>
      </c>
      <c r="Q203" s="68">
        <f t="shared" si="5"/>
        <v>0</v>
      </c>
      <c r="R203" s="68">
        <v>0</v>
      </c>
      <c r="S203" s="68">
        <f t="shared" si="6"/>
        <v>0</v>
      </c>
      <c r="T203" s="68">
        <v>0</v>
      </c>
      <c r="U203" s="68">
        <v>0</v>
      </c>
      <c r="V203" s="68">
        <v>0</v>
      </c>
      <c r="W203" s="68">
        <f t="shared" si="7"/>
        <v>0</v>
      </c>
      <c r="X203" s="68">
        <v>0</v>
      </c>
      <c r="Y203" s="68">
        <f t="shared" si="8"/>
        <v>0</v>
      </c>
      <c r="Z203" s="68">
        <v>0</v>
      </c>
      <c r="AA203" s="68">
        <f t="shared" si="9"/>
        <v>0</v>
      </c>
      <c r="AB203" s="690">
        <f t="shared" si="10"/>
        <v>0</v>
      </c>
      <c r="AC203" s="69">
        <f t="shared" si="23"/>
        <v>0</v>
      </c>
      <c r="AD203" s="69">
        <f t="shared" si="24"/>
        <v>0</v>
      </c>
      <c r="AE203" s="694">
        <f t="shared" si="13"/>
        <v>0</v>
      </c>
      <c r="AF203" s="698">
        <f t="shared" si="18"/>
        <v>0</v>
      </c>
      <c r="AG203" s="698" t="b">
        <f t="shared" si="17"/>
        <v>1</v>
      </c>
      <c r="AH203" t="s">
        <v>3107</v>
      </c>
      <c r="AI203" s="70">
        <v>0</v>
      </c>
      <c r="AJ203" s="70">
        <v>0</v>
      </c>
      <c r="AK203" s="70">
        <f t="shared" si="14"/>
        <v>0</v>
      </c>
      <c r="AL203" s="70"/>
      <c r="AM203" s="35">
        <v>0</v>
      </c>
      <c r="AN203" s="35">
        <f t="shared" si="15"/>
        <v>0</v>
      </c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ht="18" customHeight="1">
      <c r="A204" s="35"/>
      <c r="B204" s="67">
        <v>3712</v>
      </c>
      <c r="C204" s="68" t="s">
        <v>3108</v>
      </c>
      <c r="D204" s="68">
        <v>0</v>
      </c>
      <c r="E204" s="68">
        <v>0</v>
      </c>
      <c r="F204" s="68">
        <v>0</v>
      </c>
      <c r="G204" s="68">
        <f t="shared" si="1"/>
        <v>0</v>
      </c>
      <c r="H204" s="68">
        <v>0</v>
      </c>
      <c r="I204" s="68">
        <f t="shared" si="2"/>
        <v>0</v>
      </c>
      <c r="J204" s="68">
        <v>0</v>
      </c>
      <c r="K204" s="68">
        <f t="shared" si="3"/>
        <v>0</v>
      </c>
      <c r="L204" s="68">
        <v>0</v>
      </c>
      <c r="M204" s="68">
        <v>0</v>
      </c>
      <c r="N204" s="68">
        <v>0</v>
      </c>
      <c r="O204" s="68">
        <f t="shared" si="4"/>
        <v>0</v>
      </c>
      <c r="P204" s="68">
        <v>0</v>
      </c>
      <c r="Q204" s="68">
        <f t="shared" si="5"/>
        <v>0</v>
      </c>
      <c r="R204" s="68">
        <v>0</v>
      </c>
      <c r="S204" s="68">
        <f t="shared" si="6"/>
        <v>0</v>
      </c>
      <c r="T204" s="68">
        <v>0</v>
      </c>
      <c r="U204" s="68">
        <v>0</v>
      </c>
      <c r="V204" s="68">
        <v>0</v>
      </c>
      <c r="W204" s="68">
        <f t="shared" si="7"/>
        <v>0</v>
      </c>
      <c r="X204" s="68">
        <v>0</v>
      </c>
      <c r="Y204" s="68">
        <f t="shared" si="8"/>
        <v>0</v>
      </c>
      <c r="Z204" s="68">
        <v>0</v>
      </c>
      <c r="AA204" s="68">
        <f t="shared" si="9"/>
        <v>0</v>
      </c>
      <c r="AB204" s="690">
        <f t="shared" si="10"/>
        <v>0</v>
      </c>
      <c r="AC204" s="69">
        <f t="shared" si="23"/>
        <v>0</v>
      </c>
      <c r="AD204" s="69">
        <f t="shared" si="24"/>
        <v>0</v>
      </c>
      <c r="AE204" s="694">
        <f t="shared" si="13"/>
        <v>0</v>
      </c>
      <c r="AF204" s="698">
        <f t="shared" si="18"/>
        <v>0</v>
      </c>
      <c r="AG204" s="698" t="b">
        <f t="shared" si="17"/>
        <v>1</v>
      </c>
      <c r="AH204" t="s">
        <v>3107</v>
      </c>
      <c r="AI204" s="70">
        <v>0</v>
      </c>
      <c r="AJ204" s="70">
        <v>0</v>
      </c>
      <c r="AK204" s="70">
        <f t="shared" si="14"/>
        <v>0</v>
      </c>
      <c r="AL204" s="70"/>
      <c r="AM204" s="35">
        <v>0</v>
      </c>
      <c r="AN204" s="35">
        <f t="shared" si="15"/>
        <v>0</v>
      </c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ht="18" customHeight="1">
      <c r="A205" s="35"/>
      <c r="B205" s="67">
        <v>3721</v>
      </c>
      <c r="C205" s="68" t="s">
        <v>925</v>
      </c>
      <c r="D205" s="68">
        <v>0</v>
      </c>
      <c r="E205" s="68">
        <v>0</v>
      </c>
      <c r="F205" s="68">
        <v>0</v>
      </c>
      <c r="G205" s="68">
        <f t="shared" si="1"/>
        <v>0</v>
      </c>
      <c r="H205" s="68">
        <v>0</v>
      </c>
      <c r="I205" s="68">
        <f t="shared" si="2"/>
        <v>0</v>
      </c>
      <c r="J205" s="68">
        <v>0</v>
      </c>
      <c r="K205" s="68">
        <f t="shared" si="3"/>
        <v>0</v>
      </c>
      <c r="L205" s="68">
        <v>0</v>
      </c>
      <c r="M205" s="68">
        <v>0</v>
      </c>
      <c r="N205" s="68">
        <v>0</v>
      </c>
      <c r="O205" s="68">
        <f t="shared" si="4"/>
        <v>0</v>
      </c>
      <c r="P205" s="68">
        <v>0</v>
      </c>
      <c r="Q205" s="68">
        <f t="shared" si="5"/>
        <v>0</v>
      </c>
      <c r="R205" s="68">
        <v>0</v>
      </c>
      <c r="S205" s="68">
        <f t="shared" si="6"/>
        <v>0</v>
      </c>
      <c r="T205" s="68">
        <v>0</v>
      </c>
      <c r="U205" s="68">
        <v>0</v>
      </c>
      <c r="V205" s="68">
        <v>0</v>
      </c>
      <c r="W205" s="68">
        <f t="shared" si="7"/>
        <v>0</v>
      </c>
      <c r="X205" s="68">
        <v>0</v>
      </c>
      <c r="Y205" s="68">
        <f t="shared" si="8"/>
        <v>0</v>
      </c>
      <c r="Z205" s="68">
        <v>0</v>
      </c>
      <c r="AA205" s="68">
        <f t="shared" si="9"/>
        <v>0</v>
      </c>
      <c r="AB205" s="690">
        <f t="shared" si="10"/>
        <v>0</v>
      </c>
      <c r="AC205" s="69">
        <f t="shared" si="23"/>
        <v>0</v>
      </c>
      <c r="AD205" s="69">
        <f t="shared" si="24"/>
        <v>0</v>
      </c>
      <c r="AE205" s="694">
        <f t="shared" si="13"/>
        <v>0</v>
      </c>
      <c r="AF205" s="698">
        <f t="shared" si="18"/>
        <v>0</v>
      </c>
      <c r="AG205" s="698" t="b">
        <f t="shared" si="17"/>
        <v>1</v>
      </c>
      <c r="AH205" t="s">
        <v>3107</v>
      </c>
      <c r="AI205" s="70">
        <v>0</v>
      </c>
      <c r="AJ205" s="70">
        <v>0</v>
      </c>
      <c r="AK205" s="70">
        <f t="shared" si="14"/>
        <v>0</v>
      </c>
      <c r="AL205" s="70"/>
      <c r="AM205" s="35">
        <v>0</v>
      </c>
      <c r="AN205" s="35">
        <f t="shared" si="15"/>
        <v>0</v>
      </c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ht="18" customHeight="1">
      <c r="A206" s="35"/>
      <c r="B206" s="67">
        <v>3722</v>
      </c>
      <c r="C206" s="68" t="s">
        <v>3109</v>
      </c>
      <c r="D206" s="68">
        <v>0</v>
      </c>
      <c r="E206" s="68">
        <v>0</v>
      </c>
      <c r="F206" s="68">
        <v>0</v>
      </c>
      <c r="G206" s="68">
        <f t="shared" si="1"/>
        <v>0</v>
      </c>
      <c r="H206" s="68">
        <v>0</v>
      </c>
      <c r="I206" s="68">
        <f t="shared" si="2"/>
        <v>0</v>
      </c>
      <c r="J206" s="68">
        <v>0</v>
      </c>
      <c r="K206" s="68">
        <f t="shared" si="3"/>
        <v>0</v>
      </c>
      <c r="L206" s="68">
        <v>0</v>
      </c>
      <c r="M206" s="68">
        <v>0</v>
      </c>
      <c r="N206" s="68">
        <v>0</v>
      </c>
      <c r="O206" s="68">
        <f t="shared" si="4"/>
        <v>0</v>
      </c>
      <c r="P206" s="68">
        <v>0</v>
      </c>
      <c r="Q206" s="68">
        <f t="shared" si="5"/>
        <v>0</v>
      </c>
      <c r="R206" s="68">
        <v>0</v>
      </c>
      <c r="S206" s="68">
        <f t="shared" si="6"/>
        <v>0</v>
      </c>
      <c r="T206" s="68">
        <v>0</v>
      </c>
      <c r="U206" s="68">
        <v>0</v>
      </c>
      <c r="V206" s="68">
        <v>0</v>
      </c>
      <c r="W206" s="68">
        <f t="shared" si="7"/>
        <v>0</v>
      </c>
      <c r="X206" s="68">
        <v>0</v>
      </c>
      <c r="Y206" s="68">
        <f t="shared" si="8"/>
        <v>0</v>
      </c>
      <c r="Z206" s="68">
        <v>0</v>
      </c>
      <c r="AA206" s="68">
        <f t="shared" si="9"/>
        <v>0</v>
      </c>
      <c r="AB206" s="690">
        <f t="shared" si="10"/>
        <v>0</v>
      </c>
      <c r="AC206" s="69">
        <f t="shared" si="23"/>
        <v>0</v>
      </c>
      <c r="AD206" s="69">
        <f t="shared" si="24"/>
        <v>0</v>
      </c>
      <c r="AE206" s="694">
        <f t="shared" si="13"/>
        <v>0</v>
      </c>
      <c r="AF206" s="698">
        <f t="shared" si="18"/>
        <v>0</v>
      </c>
      <c r="AG206" s="698" t="b">
        <f t="shared" si="17"/>
        <v>1</v>
      </c>
      <c r="AH206" t="s">
        <v>3107</v>
      </c>
      <c r="AI206" s="70">
        <v>0</v>
      </c>
      <c r="AJ206" s="70">
        <v>0</v>
      </c>
      <c r="AK206" s="70">
        <f t="shared" si="14"/>
        <v>0</v>
      </c>
      <c r="AL206" s="70"/>
      <c r="AM206" s="35">
        <v>0</v>
      </c>
      <c r="AN206" s="35">
        <f t="shared" si="15"/>
        <v>0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ht="18" customHeight="1">
      <c r="A207" s="35"/>
      <c r="B207" s="67">
        <v>3731</v>
      </c>
      <c r="C207" s="68" t="s">
        <v>3110</v>
      </c>
      <c r="D207" s="68">
        <v>0</v>
      </c>
      <c r="E207" s="68">
        <v>0</v>
      </c>
      <c r="F207" s="68">
        <v>0</v>
      </c>
      <c r="G207" s="68">
        <f t="shared" si="1"/>
        <v>0</v>
      </c>
      <c r="H207" s="68">
        <v>0</v>
      </c>
      <c r="I207" s="68">
        <f t="shared" si="2"/>
        <v>0</v>
      </c>
      <c r="J207" s="68">
        <v>0</v>
      </c>
      <c r="K207" s="68">
        <f t="shared" si="3"/>
        <v>0</v>
      </c>
      <c r="L207" s="68">
        <v>0</v>
      </c>
      <c r="M207" s="68">
        <v>0</v>
      </c>
      <c r="N207" s="68">
        <v>0</v>
      </c>
      <c r="O207" s="68">
        <f t="shared" si="4"/>
        <v>0</v>
      </c>
      <c r="P207" s="68">
        <v>0</v>
      </c>
      <c r="Q207" s="68">
        <f t="shared" si="5"/>
        <v>0</v>
      </c>
      <c r="R207" s="68">
        <v>0</v>
      </c>
      <c r="S207" s="68">
        <f t="shared" si="6"/>
        <v>0</v>
      </c>
      <c r="T207" s="68">
        <v>0</v>
      </c>
      <c r="U207" s="68">
        <v>0</v>
      </c>
      <c r="V207" s="68">
        <v>0</v>
      </c>
      <c r="W207" s="68">
        <f t="shared" si="7"/>
        <v>0</v>
      </c>
      <c r="X207" s="68">
        <v>0</v>
      </c>
      <c r="Y207" s="68">
        <f t="shared" si="8"/>
        <v>0</v>
      </c>
      <c r="Z207" s="68">
        <v>0</v>
      </c>
      <c r="AA207" s="68">
        <f t="shared" si="9"/>
        <v>0</v>
      </c>
      <c r="AB207" s="690">
        <f t="shared" si="10"/>
        <v>0</v>
      </c>
      <c r="AC207" s="69">
        <f t="shared" si="23"/>
        <v>0</v>
      </c>
      <c r="AD207" s="69">
        <f t="shared" si="24"/>
        <v>0</v>
      </c>
      <c r="AE207" s="694">
        <f t="shared" si="13"/>
        <v>0</v>
      </c>
      <c r="AF207" s="698">
        <f t="shared" si="18"/>
        <v>0</v>
      </c>
      <c r="AG207" s="698" t="b">
        <f t="shared" si="17"/>
        <v>1</v>
      </c>
      <c r="AH207" t="s">
        <v>3107</v>
      </c>
      <c r="AI207" s="70">
        <v>0</v>
      </c>
      <c r="AJ207" s="70">
        <v>0</v>
      </c>
      <c r="AK207" s="70">
        <f t="shared" si="14"/>
        <v>0</v>
      </c>
      <c r="AL207" s="70"/>
      <c r="AM207" s="35">
        <v>0</v>
      </c>
      <c r="AN207" s="35">
        <f t="shared" si="15"/>
        <v>0</v>
      </c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ht="18" customHeight="1">
      <c r="A208" s="35"/>
      <c r="B208" s="67">
        <v>3741</v>
      </c>
      <c r="C208" s="68" t="s">
        <v>3111</v>
      </c>
      <c r="D208" s="68">
        <v>0</v>
      </c>
      <c r="E208" s="68">
        <v>0</v>
      </c>
      <c r="F208" s="68">
        <v>0</v>
      </c>
      <c r="G208" s="68">
        <f t="shared" si="1"/>
        <v>0</v>
      </c>
      <c r="H208" s="68">
        <v>0</v>
      </c>
      <c r="I208" s="68">
        <f t="shared" si="2"/>
        <v>0</v>
      </c>
      <c r="J208" s="68">
        <v>0</v>
      </c>
      <c r="K208" s="68">
        <f t="shared" si="3"/>
        <v>0</v>
      </c>
      <c r="L208" s="68">
        <v>0</v>
      </c>
      <c r="M208" s="68">
        <v>0</v>
      </c>
      <c r="N208" s="68">
        <v>0</v>
      </c>
      <c r="O208" s="68">
        <f t="shared" si="4"/>
        <v>0</v>
      </c>
      <c r="P208" s="68">
        <v>0</v>
      </c>
      <c r="Q208" s="68">
        <f t="shared" si="5"/>
        <v>0</v>
      </c>
      <c r="R208" s="68">
        <v>0</v>
      </c>
      <c r="S208" s="68">
        <f t="shared" si="6"/>
        <v>0</v>
      </c>
      <c r="T208" s="68">
        <v>0</v>
      </c>
      <c r="U208" s="68">
        <v>0</v>
      </c>
      <c r="V208" s="68">
        <v>0</v>
      </c>
      <c r="W208" s="68">
        <f t="shared" si="7"/>
        <v>0</v>
      </c>
      <c r="X208" s="68">
        <v>0</v>
      </c>
      <c r="Y208" s="68">
        <f t="shared" si="8"/>
        <v>0</v>
      </c>
      <c r="Z208" s="68">
        <v>0</v>
      </c>
      <c r="AA208" s="68">
        <f t="shared" si="9"/>
        <v>0</v>
      </c>
      <c r="AB208" s="690">
        <f t="shared" si="10"/>
        <v>0</v>
      </c>
      <c r="AC208" s="69">
        <f t="shared" si="23"/>
        <v>0</v>
      </c>
      <c r="AD208" s="69">
        <f t="shared" si="24"/>
        <v>0</v>
      </c>
      <c r="AE208" s="694">
        <f t="shared" si="13"/>
        <v>0</v>
      </c>
      <c r="AF208" s="698">
        <f t="shared" si="18"/>
        <v>0</v>
      </c>
      <c r="AG208" s="698" t="b">
        <f t="shared" si="17"/>
        <v>1</v>
      </c>
      <c r="AH208" t="s">
        <v>3107</v>
      </c>
      <c r="AI208" s="70">
        <v>0</v>
      </c>
      <c r="AJ208" s="70">
        <v>0</v>
      </c>
      <c r="AK208" s="70">
        <f t="shared" si="14"/>
        <v>0</v>
      </c>
      <c r="AL208" s="70"/>
      <c r="AM208" s="35">
        <v>0</v>
      </c>
      <c r="AN208" s="35">
        <f t="shared" si="15"/>
        <v>0</v>
      </c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ht="18" customHeight="1">
      <c r="A209" s="35"/>
      <c r="B209" s="67">
        <v>3751</v>
      </c>
      <c r="C209" s="68" t="s">
        <v>744</v>
      </c>
      <c r="D209" s="68">
        <v>0</v>
      </c>
      <c r="E209" s="68">
        <v>0</v>
      </c>
      <c r="F209" s="68">
        <v>0</v>
      </c>
      <c r="G209" s="68">
        <f t="shared" si="1"/>
        <v>0</v>
      </c>
      <c r="H209" s="68">
        <v>0</v>
      </c>
      <c r="I209" s="68">
        <f t="shared" si="2"/>
        <v>0</v>
      </c>
      <c r="J209" s="68">
        <v>0</v>
      </c>
      <c r="K209" s="68">
        <f t="shared" si="3"/>
        <v>0</v>
      </c>
      <c r="L209" s="68">
        <v>0</v>
      </c>
      <c r="M209" s="68">
        <v>0</v>
      </c>
      <c r="N209" s="68">
        <v>0</v>
      </c>
      <c r="O209" s="68">
        <f t="shared" si="4"/>
        <v>0</v>
      </c>
      <c r="P209" s="68">
        <v>0</v>
      </c>
      <c r="Q209" s="68">
        <f t="shared" si="5"/>
        <v>0</v>
      </c>
      <c r="R209" s="68">
        <v>0</v>
      </c>
      <c r="S209" s="68">
        <f t="shared" si="6"/>
        <v>0</v>
      </c>
      <c r="T209" s="68">
        <v>0</v>
      </c>
      <c r="U209" s="68">
        <v>0</v>
      </c>
      <c r="V209" s="68">
        <v>0</v>
      </c>
      <c r="W209" s="68">
        <f t="shared" si="7"/>
        <v>0</v>
      </c>
      <c r="X209" s="68">
        <v>0</v>
      </c>
      <c r="Y209" s="68">
        <f t="shared" si="8"/>
        <v>0</v>
      </c>
      <c r="Z209" s="68">
        <v>0</v>
      </c>
      <c r="AA209" s="68">
        <f t="shared" si="9"/>
        <v>0</v>
      </c>
      <c r="AB209" s="690">
        <f t="shared" si="10"/>
        <v>0</v>
      </c>
      <c r="AC209" s="69">
        <f t="shared" si="23"/>
        <v>0</v>
      </c>
      <c r="AD209" s="69">
        <f t="shared" si="24"/>
        <v>0</v>
      </c>
      <c r="AE209" s="694">
        <f t="shared" si="13"/>
        <v>0</v>
      </c>
      <c r="AF209" s="698">
        <f t="shared" si="18"/>
        <v>0</v>
      </c>
      <c r="AG209" s="698" t="b">
        <f t="shared" si="17"/>
        <v>1</v>
      </c>
      <c r="AH209" t="s">
        <v>3107</v>
      </c>
      <c r="AI209" s="70">
        <v>0</v>
      </c>
      <c r="AJ209" s="70">
        <v>0</v>
      </c>
      <c r="AK209" s="70">
        <f t="shared" si="14"/>
        <v>0</v>
      </c>
      <c r="AL209" s="70"/>
      <c r="AM209" s="35">
        <v>0</v>
      </c>
      <c r="AN209" s="35">
        <f t="shared" si="15"/>
        <v>0</v>
      </c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ht="18" customHeight="1">
      <c r="A210" s="35"/>
      <c r="B210" s="67">
        <v>3761</v>
      </c>
      <c r="C210" s="68" t="s">
        <v>3112</v>
      </c>
      <c r="D210" s="68">
        <v>0</v>
      </c>
      <c r="E210" s="68">
        <v>0</v>
      </c>
      <c r="F210" s="68">
        <v>0</v>
      </c>
      <c r="G210" s="68">
        <f t="shared" si="1"/>
        <v>0</v>
      </c>
      <c r="H210" s="68">
        <v>0</v>
      </c>
      <c r="I210" s="68">
        <f t="shared" si="2"/>
        <v>0</v>
      </c>
      <c r="J210" s="68">
        <v>0</v>
      </c>
      <c r="K210" s="68">
        <f t="shared" si="3"/>
        <v>0</v>
      </c>
      <c r="L210" s="68">
        <v>0</v>
      </c>
      <c r="M210" s="68">
        <v>0</v>
      </c>
      <c r="N210" s="68">
        <v>0</v>
      </c>
      <c r="O210" s="68">
        <f t="shared" si="4"/>
        <v>0</v>
      </c>
      <c r="P210" s="68">
        <v>0</v>
      </c>
      <c r="Q210" s="68">
        <f t="shared" si="5"/>
        <v>0</v>
      </c>
      <c r="R210" s="68">
        <v>0</v>
      </c>
      <c r="S210" s="68">
        <f t="shared" si="6"/>
        <v>0</v>
      </c>
      <c r="T210" s="68">
        <v>0</v>
      </c>
      <c r="U210" s="68">
        <v>0</v>
      </c>
      <c r="V210" s="68">
        <v>0</v>
      </c>
      <c r="W210" s="68">
        <f t="shared" si="7"/>
        <v>0</v>
      </c>
      <c r="X210" s="68">
        <v>0</v>
      </c>
      <c r="Y210" s="68">
        <f t="shared" si="8"/>
        <v>0</v>
      </c>
      <c r="Z210" s="68">
        <v>0</v>
      </c>
      <c r="AA210" s="68">
        <f t="shared" si="9"/>
        <v>0</v>
      </c>
      <c r="AB210" s="690">
        <f t="shared" si="10"/>
        <v>0</v>
      </c>
      <c r="AC210" s="69">
        <f t="shared" si="23"/>
        <v>0</v>
      </c>
      <c r="AD210" s="69">
        <f t="shared" si="24"/>
        <v>0</v>
      </c>
      <c r="AE210" s="694">
        <f t="shared" si="13"/>
        <v>0</v>
      </c>
      <c r="AF210" s="698">
        <f t="shared" si="18"/>
        <v>0</v>
      </c>
      <c r="AG210" s="698" t="b">
        <f t="shared" si="17"/>
        <v>1</v>
      </c>
      <c r="AH210" t="s">
        <v>3107</v>
      </c>
      <c r="AI210" s="70">
        <v>0</v>
      </c>
      <c r="AJ210" s="70">
        <v>0</v>
      </c>
      <c r="AK210" s="70">
        <f t="shared" si="14"/>
        <v>0</v>
      </c>
      <c r="AL210" s="70"/>
      <c r="AM210" s="35">
        <v>0</v>
      </c>
      <c r="AN210" s="35">
        <f t="shared" si="15"/>
        <v>0</v>
      </c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ht="18" customHeight="1">
      <c r="A211" s="35"/>
      <c r="B211" s="67">
        <v>3771</v>
      </c>
      <c r="C211" s="68" t="s">
        <v>3113</v>
      </c>
      <c r="D211" s="68">
        <v>0</v>
      </c>
      <c r="E211" s="68">
        <v>0</v>
      </c>
      <c r="F211" s="68">
        <v>0</v>
      </c>
      <c r="G211" s="68">
        <f t="shared" si="1"/>
        <v>0</v>
      </c>
      <c r="H211" s="68">
        <v>0</v>
      </c>
      <c r="I211" s="68">
        <f t="shared" si="2"/>
        <v>0</v>
      </c>
      <c r="J211" s="68">
        <v>0</v>
      </c>
      <c r="K211" s="68">
        <f t="shared" si="3"/>
        <v>0</v>
      </c>
      <c r="L211" s="68">
        <v>0</v>
      </c>
      <c r="M211" s="68">
        <v>0</v>
      </c>
      <c r="N211" s="68">
        <v>0</v>
      </c>
      <c r="O211" s="68">
        <f t="shared" si="4"/>
        <v>0</v>
      </c>
      <c r="P211" s="68">
        <v>0</v>
      </c>
      <c r="Q211" s="68">
        <f t="shared" si="5"/>
        <v>0</v>
      </c>
      <c r="R211" s="68">
        <v>0</v>
      </c>
      <c r="S211" s="68">
        <f t="shared" si="6"/>
        <v>0</v>
      </c>
      <c r="T211" s="68">
        <v>0</v>
      </c>
      <c r="U211" s="68">
        <v>0</v>
      </c>
      <c r="V211" s="68">
        <v>0</v>
      </c>
      <c r="W211" s="68">
        <f t="shared" si="7"/>
        <v>0</v>
      </c>
      <c r="X211" s="68">
        <v>0</v>
      </c>
      <c r="Y211" s="68">
        <f t="shared" si="8"/>
        <v>0</v>
      </c>
      <c r="Z211" s="68">
        <v>0</v>
      </c>
      <c r="AA211" s="68">
        <f t="shared" si="9"/>
        <v>0</v>
      </c>
      <c r="AB211" s="690">
        <f t="shared" si="10"/>
        <v>0</v>
      </c>
      <c r="AC211" s="69">
        <f t="shared" si="23"/>
        <v>0</v>
      </c>
      <c r="AD211" s="69">
        <f t="shared" si="24"/>
        <v>0</v>
      </c>
      <c r="AE211" s="694">
        <f t="shared" si="13"/>
        <v>0</v>
      </c>
      <c r="AF211" s="698">
        <f t="shared" si="18"/>
        <v>0</v>
      </c>
      <c r="AG211" s="698" t="b">
        <f t="shared" si="17"/>
        <v>1</v>
      </c>
      <c r="AH211" t="s">
        <v>3107</v>
      </c>
      <c r="AI211" s="70">
        <v>0</v>
      </c>
      <c r="AJ211" s="70">
        <v>0</v>
      </c>
      <c r="AK211" s="70">
        <f t="shared" si="14"/>
        <v>0</v>
      </c>
      <c r="AL211" s="70"/>
      <c r="AM211" s="35">
        <v>0</v>
      </c>
      <c r="AN211" s="35">
        <f t="shared" si="15"/>
        <v>0</v>
      </c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ht="18" customHeight="1">
      <c r="A212" s="35"/>
      <c r="B212" s="67">
        <v>3781</v>
      </c>
      <c r="C212" s="68" t="s">
        <v>3114</v>
      </c>
      <c r="D212" s="68">
        <v>0</v>
      </c>
      <c r="E212" s="68">
        <v>0</v>
      </c>
      <c r="F212" s="68">
        <v>0</v>
      </c>
      <c r="G212" s="68">
        <f t="shared" si="1"/>
        <v>0</v>
      </c>
      <c r="H212" s="68">
        <v>0</v>
      </c>
      <c r="I212" s="68">
        <f t="shared" si="2"/>
        <v>0</v>
      </c>
      <c r="J212" s="68">
        <v>0</v>
      </c>
      <c r="K212" s="68">
        <f t="shared" si="3"/>
        <v>0</v>
      </c>
      <c r="L212" s="68">
        <v>0</v>
      </c>
      <c r="M212" s="68">
        <v>0</v>
      </c>
      <c r="N212" s="68">
        <v>0</v>
      </c>
      <c r="O212" s="68">
        <f t="shared" si="4"/>
        <v>0</v>
      </c>
      <c r="P212" s="68">
        <v>0</v>
      </c>
      <c r="Q212" s="68">
        <f t="shared" si="5"/>
        <v>0</v>
      </c>
      <c r="R212" s="68">
        <v>0</v>
      </c>
      <c r="S212" s="68">
        <f t="shared" si="6"/>
        <v>0</v>
      </c>
      <c r="T212" s="68">
        <v>0</v>
      </c>
      <c r="U212" s="68">
        <v>0</v>
      </c>
      <c r="V212" s="68">
        <v>0</v>
      </c>
      <c r="W212" s="68">
        <f t="shared" si="7"/>
        <v>0</v>
      </c>
      <c r="X212" s="68">
        <v>0</v>
      </c>
      <c r="Y212" s="68">
        <f t="shared" si="8"/>
        <v>0</v>
      </c>
      <c r="Z212" s="68">
        <v>0</v>
      </c>
      <c r="AA212" s="68">
        <f t="shared" si="9"/>
        <v>0</v>
      </c>
      <c r="AB212" s="690">
        <f t="shared" si="10"/>
        <v>0</v>
      </c>
      <c r="AC212" s="69">
        <f t="shared" si="23"/>
        <v>0</v>
      </c>
      <c r="AD212" s="69">
        <f t="shared" si="24"/>
        <v>0</v>
      </c>
      <c r="AE212" s="694">
        <f t="shared" si="13"/>
        <v>0</v>
      </c>
      <c r="AF212" s="698">
        <f t="shared" si="18"/>
        <v>0</v>
      </c>
      <c r="AG212" s="698" t="b">
        <f t="shared" si="17"/>
        <v>1</v>
      </c>
      <c r="AH212" t="s">
        <v>3107</v>
      </c>
      <c r="AI212" s="70">
        <v>0</v>
      </c>
      <c r="AJ212" s="70">
        <v>0</v>
      </c>
      <c r="AK212" s="70">
        <f t="shared" si="14"/>
        <v>0</v>
      </c>
      <c r="AL212" s="70"/>
      <c r="AM212" s="35">
        <v>0</v>
      </c>
      <c r="AN212" s="35">
        <f t="shared" si="15"/>
        <v>0</v>
      </c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ht="18.75" customHeight="1">
      <c r="A213" s="35"/>
      <c r="B213" s="67">
        <v>3782</v>
      </c>
      <c r="C213" s="68" t="s">
        <v>3115</v>
      </c>
      <c r="D213" s="68">
        <v>0</v>
      </c>
      <c r="E213" s="68">
        <v>0</v>
      </c>
      <c r="F213" s="68">
        <v>0</v>
      </c>
      <c r="G213" s="68">
        <f t="shared" si="1"/>
        <v>0</v>
      </c>
      <c r="H213" s="68">
        <v>0</v>
      </c>
      <c r="I213" s="68">
        <f t="shared" si="2"/>
        <v>0</v>
      </c>
      <c r="J213" s="68">
        <v>0</v>
      </c>
      <c r="K213" s="68">
        <f t="shared" si="3"/>
        <v>0</v>
      </c>
      <c r="L213" s="68">
        <v>0</v>
      </c>
      <c r="M213" s="68">
        <v>0</v>
      </c>
      <c r="N213" s="68">
        <v>0</v>
      </c>
      <c r="O213" s="68">
        <f t="shared" si="4"/>
        <v>0</v>
      </c>
      <c r="P213" s="68">
        <v>0</v>
      </c>
      <c r="Q213" s="68">
        <f t="shared" si="5"/>
        <v>0</v>
      </c>
      <c r="R213" s="68">
        <v>0</v>
      </c>
      <c r="S213" s="68">
        <f t="shared" si="6"/>
        <v>0</v>
      </c>
      <c r="T213" s="68">
        <v>0</v>
      </c>
      <c r="U213" s="68">
        <v>0</v>
      </c>
      <c r="V213" s="68">
        <v>0</v>
      </c>
      <c r="W213" s="68">
        <f t="shared" si="7"/>
        <v>0</v>
      </c>
      <c r="X213" s="68">
        <v>0</v>
      </c>
      <c r="Y213" s="68">
        <f t="shared" si="8"/>
        <v>0</v>
      </c>
      <c r="Z213" s="68">
        <v>0</v>
      </c>
      <c r="AA213" s="68">
        <f t="shared" si="9"/>
        <v>0</v>
      </c>
      <c r="AB213" s="690">
        <f t="shared" si="10"/>
        <v>0</v>
      </c>
      <c r="AC213" s="69">
        <f t="shared" si="23"/>
        <v>0</v>
      </c>
      <c r="AD213" s="69">
        <f t="shared" si="24"/>
        <v>0</v>
      </c>
      <c r="AE213" s="694">
        <f t="shared" si="13"/>
        <v>0</v>
      </c>
      <c r="AF213" s="698">
        <f t="shared" si="18"/>
        <v>0</v>
      </c>
      <c r="AG213" s="698" t="b">
        <f t="shared" si="17"/>
        <v>1</v>
      </c>
      <c r="AH213" t="s">
        <v>3107</v>
      </c>
      <c r="AI213" s="70">
        <v>0</v>
      </c>
      <c r="AJ213" s="70">
        <v>0</v>
      </c>
      <c r="AK213" s="70">
        <f t="shared" si="14"/>
        <v>0</v>
      </c>
      <c r="AL213" s="70"/>
      <c r="AM213" s="35">
        <v>0</v>
      </c>
      <c r="AN213" s="35">
        <f t="shared" si="15"/>
        <v>0</v>
      </c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ht="18.75" customHeight="1">
      <c r="A214" s="35"/>
      <c r="B214" s="67">
        <v>3791</v>
      </c>
      <c r="C214" s="68" t="s">
        <v>746</v>
      </c>
      <c r="D214" s="68">
        <v>0</v>
      </c>
      <c r="E214" s="68">
        <v>0</v>
      </c>
      <c r="F214" s="68">
        <v>0</v>
      </c>
      <c r="G214" s="68">
        <f t="shared" si="1"/>
        <v>0</v>
      </c>
      <c r="H214" s="68">
        <v>0</v>
      </c>
      <c r="I214" s="68">
        <f t="shared" si="2"/>
        <v>0</v>
      </c>
      <c r="J214" s="68">
        <v>0</v>
      </c>
      <c r="K214" s="68">
        <f t="shared" si="3"/>
        <v>0</v>
      </c>
      <c r="L214" s="68">
        <v>0</v>
      </c>
      <c r="M214" s="68">
        <v>0</v>
      </c>
      <c r="N214" s="68">
        <v>0</v>
      </c>
      <c r="O214" s="68">
        <f t="shared" si="4"/>
        <v>0</v>
      </c>
      <c r="P214" s="68">
        <v>0</v>
      </c>
      <c r="Q214" s="68">
        <f t="shared" si="5"/>
        <v>0</v>
      </c>
      <c r="R214" s="68">
        <v>0</v>
      </c>
      <c r="S214" s="68">
        <f t="shared" si="6"/>
        <v>0</v>
      </c>
      <c r="T214" s="68">
        <v>0</v>
      </c>
      <c r="U214" s="68">
        <v>0</v>
      </c>
      <c r="V214" s="68">
        <v>0</v>
      </c>
      <c r="W214" s="68">
        <f t="shared" si="7"/>
        <v>0</v>
      </c>
      <c r="X214" s="68">
        <v>0</v>
      </c>
      <c r="Y214" s="68">
        <f t="shared" si="8"/>
        <v>0</v>
      </c>
      <c r="Z214" s="68">
        <v>0</v>
      </c>
      <c r="AA214" s="68">
        <f t="shared" si="9"/>
        <v>0</v>
      </c>
      <c r="AB214" s="690">
        <f t="shared" si="10"/>
        <v>0</v>
      </c>
      <c r="AC214" s="69">
        <f t="shared" si="23"/>
        <v>0</v>
      </c>
      <c r="AD214" s="69">
        <f t="shared" si="24"/>
        <v>0</v>
      </c>
      <c r="AE214" s="694">
        <f t="shared" si="13"/>
        <v>0</v>
      </c>
      <c r="AF214" s="698">
        <f t="shared" si="18"/>
        <v>0</v>
      </c>
      <c r="AG214" s="698" t="b">
        <f t="shared" si="17"/>
        <v>1</v>
      </c>
      <c r="AH214" t="s">
        <v>3107</v>
      </c>
      <c r="AI214" s="70">
        <v>0</v>
      </c>
      <c r="AJ214" s="70">
        <v>0</v>
      </c>
      <c r="AK214" s="70">
        <f t="shared" si="14"/>
        <v>0</v>
      </c>
      <c r="AL214" s="70"/>
      <c r="AM214" s="35">
        <v>0</v>
      </c>
      <c r="AN214" s="35">
        <f t="shared" si="15"/>
        <v>0</v>
      </c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ht="18.75" customHeight="1">
      <c r="A215" s="35"/>
      <c r="B215" s="67">
        <v>3792</v>
      </c>
      <c r="C215" s="68" t="s">
        <v>3116</v>
      </c>
      <c r="D215" s="68">
        <v>0</v>
      </c>
      <c r="E215" s="68">
        <v>0</v>
      </c>
      <c r="F215" s="68">
        <v>0</v>
      </c>
      <c r="G215" s="68">
        <f t="shared" si="1"/>
        <v>0</v>
      </c>
      <c r="H215" s="68">
        <v>0</v>
      </c>
      <c r="I215" s="68">
        <f t="shared" si="2"/>
        <v>0</v>
      </c>
      <c r="J215" s="68">
        <v>0</v>
      </c>
      <c r="K215" s="68">
        <f t="shared" si="3"/>
        <v>0</v>
      </c>
      <c r="L215" s="68">
        <v>0</v>
      </c>
      <c r="M215" s="68">
        <v>0</v>
      </c>
      <c r="N215" s="68">
        <v>0</v>
      </c>
      <c r="O215" s="68">
        <f t="shared" si="4"/>
        <v>0</v>
      </c>
      <c r="P215" s="68">
        <v>0</v>
      </c>
      <c r="Q215" s="68">
        <f t="shared" si="5"/>
        <v>0</v>
      </c>
      <c r="R215" s="68">
        <v>0</v>
      </c>
      <c r="S215" s="68">
        <f t="shared" si="6"/>
        <v>0</v>
      </c>
      <c r="T215" s="68">
        <v>0</v>
      </c>
      <c r="U215" s="68">
        <v>0</v>
      </c>
      <c r="V215" s="68">
        <v>0</v>
      </c>
      <c r="W215" s="68">
        <f t="shared" si="7"/>
        <v>0</v>
      </c>
      <c r="X215" s="68">
        <v>0</v>
      </c>
      <c r="Y215" s="68">
        <f t="shared" si="8"/>
        <v>0</v>
      </c>
      <c r="Z215" s="68">
        <v>0</v>
      </c>
      <c r="AA215" s="68">
        <f t="shared" si="9"/>
        <v>0</v>
      </c>
      <c r="AB215" s="690">
        <f t="shared" si="10"/>
        <v>0</v>
      </c>
      <c r="AC215" s="69">
        <f t="shared" si="23"/>
        <v>0</v>
      </c>
      <c r="AD215" s="69">
        <f t="shared" si="24"/>
        <v>0</v>
      </c>
      <c r="AE215" s="694">
        <f t="shared" si="13"/>
        <v>0</v>
      </c>
      <c r="AF215" s="698">
        <f t="shared" si="18"/>
        <v>0</v>
      </c>
      <c r="AG215" s="698" t="b">
        <f t="shared" si="17"/>
        <v>1</v>
      </c>
      <c r="AH215" t="s">
        <v>3107</v>
      </c>
      <c r="AI215" s="70">
        <v>0</v>
      </c>
      <c r="AJ215" s="70">
        <v>0</v>
      </c>
      <c r="AK215" s="70">
        <f t="shared" si="14"/>
        <v>0</v>
      </c>
      <c r="AL215" s="70"/>
      <c r="AM215" s="35">
        <v>0</v>
      </c>
      <c r="AN215" s="35">
        <f t="shared" si="15"/>
        <v>0</v>
      </c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ht="18.75" customHeight="1">
      <c r="A216" s="35"/>
      <c r="B216" s="67">
        <v>3811</v>
      </c>
      <c r="C216" s="68" t="s">
        <v>3117</v>
      </c>
      <c r="D216" s="68">
        <v>0</v>
      </c>
      <c r="E216" s="68">
        <v>0</v>
      </c>
      <c r="F216" s="68">
        <v>0</v>
      </c>
      <c r="G216" s="68">
        <f t="shared" si="1"/>
        <v>0</v>
      </c>
      <c r="H216" s="68">
        <v>0</v>
      </c>
      <c r="I216" s="68">
        <f t="shared" si="2"/>
        <v>0</v>
      </c>
      <c r="J216" s="68">
        <v>0</v>
      </c>
      <c r="K216" s="68">
        <f t="shared" si="3"/>
        <v>0</v>
      </c>
      <c r="L216" s="68">
        <v>0</v>
      </c>
      <c r="M216" s="68">
        <v>0</v>
      </c>
      <c r="N216" s="68">
        <v>0</v>
      </c>
      <c r="O216" s="68">
        <f t="shared" si="4"/>
        <v>0</v>
      </c>
      <c r="P216" s="68">
        <v>0</v>
      </c>
      <c r="Q216" s="68">
        <f t="shared" si="5"/>
        <v>0</v>
      </c>
      <c r="R216" s="68">
        <v>0</v>
      </c>
      <c r="S216" s="68">
        <f t="shared" si="6"/>
        <v>0</v>
      </c>
      <c r="T216" s="68">
        <v>0</v>
      </c>
      <c r="U216" s="68">
        <v>0</v>
      </c>
      <c r="V216" s="68">
        <v>0</v>
      </c>
      <c r="W216" s="68">
        <f t="shared" si="7"/>
        <v>0</v>
      </c>
      <c r="X216" s="68">
        <v>0</v>
      </c>
      <c r="Y216" s="68">
        <f t="shared" si="8"/>
        <v>0</v>
      </c>
      <c r="Z216" s="68">
        <v>0</v>
      </c>
      <c r="AA216" s="68">
        <f t="shared" si="9"/>
        <v>0</v>
      </c>
      <c r="AB216" s="690">
        <f t="shared" si="10"/>
        <v>0</v>
      </c>
      <c r="AC216" s="69">
        <f t="shared" si="23"/>
        <v>0</v>
      </c>
      <c r="AD216" s="69">
        <f t="shared" si="24"/>
        <v>0</v>
      </c>
      <c r="AE216" s="694">
        <f t="shared" si="13"/>
        <v>0</v>
      </c>
      <c r="AF216" s="698">
        <f t="shared" si="18"/>
        <v>0</v>
      </c>
      <c r="AG216" s="698" t="b">
        <f t="shared" si="17"/>
        <v>1</v>
      </c>
      <c r="AH216" t="s">
        <v>3118</v>
      </c>
      <c r="AI216" s="70">
        <v>0</v>
      </c>
      <c r="AJ216" s="70">
        <v>0</v>
      </c>
      <c r="AK216" s="70">
        <f t="shared" si="14"/>
        <v>0</v>
      </c>
      <c r="AL216" s="70"/>
      <c r="AM216" s="35">
        <v>0</v>
      </c>
      <c r="AN216" s="35">
        <f t="shared" si="15"/>
        <v>0</v>
      </c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ht="18.75" customHeight="1">
      <c r="A217" s="35"/>
      <c r="B217" s="67">
        <v>3821</v>
      </c>
      <c r="C217" s="68" t="s">
        <v>3119</v>
      </c>
      <c r="D217" s="68">
        <v>0</v>
      </c>
      <c r="E217" s="68">
        <v>0</v>
      </c>
      <c r="F217" s="68">
        <v>0</v>
      </c>
      <c r="G217" s="68">
        <f t="shared" si="1"/>
        <v>0</v>
      </c>
      <c r="H217" s="68">
        <v>0</v>
      </c>
      <c r="I217" s="68">
        <f t="shared" si="2"/>
        <v>0</v>
      </c>
      <c r="J217" s="68">
        <v>0</v>
      </c>
      <c r="K217" s="68">
        <f t="shared" si="3"/>
        <v>0</v>
      </c>
      <c r="L217" s="68">
        <v>0</v>
      </c>
      <c r="M217" s="68">
        <v>0</v>
      </c>
      <c r="N217" s="68">
        <v>0</v>
      </c>
      <c r="O217" s="68">
        <f t="shared" si="4"/>
        <v>0</v>
      </c>
      <c r="P217" s="68">
        <v>0</v>
      </c>
      <c r="Q217" s="68">
        <f t="shared" si="5"/>
        <v>0</v>
      </c>
      <c r="R217" s="68">
        <v>0</v>
      </c>
      <c r="S217" s="68">
        <f t="shared" si="6"/>
        <v>0</v>
      </c>
      <c r="T217" s="68">
        <v>0</v>
      </c>
      <c r="U217" s="68">
        <v>0</v>
      </c>
      <c r="V217" s="68">
        <v>0</v>
      </c>
      <c r="W217" s="68">
        <f t="shared" si="7"/>
        <v>0</v>
      </c>
      <c r="X217" s="68">
        <v>0</v>
      </c>
      <c r="Y217" s="68">
        <f t="shared" si="8"/>
        <v>0</v>
      </c>
      <c r="Z217" s="68">
        <v>0</v>
      </c>
      <c r="AA217" s="68">
        <f t="shared" si="9"/>
        <v>0</v>
      </c>
      <c r="AB217" s="690">
        <f t="shared" si="10"/>
        <v>0</v>
      </c>
      <c r="AC217" s="69">
        <f t="shared" si="23"/>
        <v>0</v>
      </c>
      <c r="AD217" s="69">
        <f t="shared" si="24"/>
        <v>0</v>
      </c>
      <c r="AE217" s="694">
        <f t="shared" si="13"/>
        <v>0</v>
      </c>
      <c r="AF217" s="698">
        <f t="shared" si="18"/>
        <v>0</v>
      </c>
      <c r="AG217" s="698" t="b">
        <f t="shared" si="17"/>
        <v>1</v>
      </c>
      <c r="AH217" t="s">
        <v>3118</v>
      </c>
      <c r="AI217" s="70">
        <v>0</v>
      </c>
      <c r="AJ217" s="70">
        <v>0</v>
      </c>
      <c r="AK217" s="70">
        <f t="shared" si="14"/>
        <v>0</v>
      </c>
      <c r="AL217" s="70"/>
      <c r="AM217" s="35">
        <v>0</v>
      </c>
      <c r="AN217" s="35">
        <f t="shared" si="15"/>
        <v>0</v>
      </c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ht="18.75" customHeight="1">
      <c r="A218" s="35"/>
      <c r="B218" s="67">
        <v>3822</v>
      </c>
      <c r="C218" s="68" t="s">
        <v>3120</v>
      </c>
      <c r="D218" s="68">
        <v>0</v>
      </c>
      <c r="E218" s="68">
        <v>0</v>
      </c>
      <c r="F218" s="68">
        <v>0</v>
      </c>
      <c r="G218" s="68">
        <f t="shared" si="1"/>
        <v>0</v>
      </c>
      <c r="H218" s="68">
        <v>0</v>
      </c>
      <c r="I218" s="68">
        <f t="shared" si="2"/>
        <v>0</v>
      </c>
      <c r="J218" s="68">
        <v>0</v>
      </c>
      <c r="K218" s="68">
        <f t="shared" si="3"/>
        <v>0</v>
      </c>
      <c r="L218" s="68">
        <v>0</v>
      </c>
      <c r="M218" s="68">
        <v>0</v>
      </c>
      <c r="N218" s="68">
        <v>0</v>
      </c>
      <c r="O218" s="68">
        <f t="shared" si="4"/>
        <v>0</v>
      </c>
      <c r="P218" s="68">
        <v>0</v>
      </c>
      <c r="Q218" s="68">
        <f t="shared" si="5"/>
        <v>0</v>
      </c>
      <c r="R218" s="68">
        <v>0</v>
      </c>
      <c r="S218" s="68">
        <f t="shared" si="6"/>
        <v>0</v>
      </c>
      <c r="T218" s="68">
        <v>0</v>
      </c>
      <c r="U218" s="68">
        <v>0</v>
      </c>
      <c r="V218" s="68">
        <v>0</v>
      </c>
      <c r="W218" s="68">
        <f t="shared" si="7"/>
        <v>0</v>
      </c>
      <c r="X218" s="68">
        <v>0</v>
      </c>
      <c r="Y218" s="68">
        <f t="shared" si="8"/>
        <v>0</v>
      </c>
      <c r="Z218" s="68">
        <v>0</v>
      </c>
      <c r="AA218" s="68">
        <f t="shared" si="9"/>
        <v>0</v>
      </c>
      <c r="AB218" s="690">
        <f t="shared" si="10"/>
        <v>0</v>
      </c>
      <c r="AC218" s="69">
        <f t="shared" si="23"/>
        <v>0</v>
      </c>
      <c r="AD218" s="69">
        <f t="shared" si="24"/>
        <v>0</v>
      </c>
      <c r="AE218" s="694">
        <f t="shared" si="13"/>
        <v>0</v>
      </c>
      <c r="AF218" s="698">
        <f t="shared" si="18"/>
        <v>0</v>
      </c>
      <c r="AG218" s="698" t="b">
        <f t="shared" si="17"/>
        <v>1</v>
      </c>
      <c r="AH218" t="s">
        <v>3118</v>
      </c>
      <c r="AI218" s="70">
        <v>0</v>
      </c>
      <c r="AJ218" s="70">
        <v>0</v>
      </c>
      <c r="AK218" s="70">
        <f t="shared" si="14"/>
        <v>0</v>
      </c>
      <c r="AL218" s="70"/>
      <c r="AM218" s="35">
        <v>0</v>
      </c>
      <c r="AN218" s="35">
        <f t="shared" si="15"/>
        <v>0</v>
      </c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ht="18.75" customHeight="1">
      <c r="A219" s="35"/>
      <c r="B219" s="67">
        <v>3831</v>
      </c>
      <c r="C219" s="68" t="s">
        <v>931</v>
      </c>
      <c r="D219" s="68">
        <v>0</v>
      </c>
      <c r="E219" s="68">
        <v>0</v>
      </c>
      <c r="F219" s="68">
        <v>0</v>
      </c>
      <c r="G219" s="68">
        <f t="shared" si="1"/>
        <v>0</v>
      </c>
      <c r="H219" s="68">
        <v>0</v>
      </c>
      <c r="I219" s="68">
        <f t="shared" si="2"/>
        <v>0</v>
      </c>
      <c r="J219" s="68">
        <v>0</v>
      </c>
      <c r="K219" s="68">
        <f t="shared" si="3"/>
        <v>0</v>
      </c>
      <c r="L219" s="68">
        <v>0</v>
      </c>
      <c r="M219" s="68">
        <v>0</v>
      </c>
      <c r="N219" s="68">
        <v>0</v>
      </c>
      <c r="O219" s="68">
        <f t="shared" si="4"/>
        <v>0</v>
      </c>
      <c r="P219" s="68">
        <v>0</v>
      </c>
      <c r="Q219" s="68">
        <f t="shared" si="5"/>
        <v>0</v>
      </c>
      <c r="R219" s="68">
        <v>0</v>
      </c>
      <c r="S219" s="68">
        <f t="shared" si="6"/>
        <v>0</v>
      </c>
      <c r="T219" s="68">
        <v>0</v>
      </c>
      <c r="U219" s="68">
        <v>0</v>
      </c>
      <c r="V219" s="68">
        <v>0</v>
      </c>
      <c r="W219" s="68">
        <f t="shared" si="7"/>
        <v>0</v>
      </c>
      <c r="X219" s="68">
        <v>0</v>
      </c>
      <c r="Y219" s="68">
        <f t="shared" si="8"/>
        <v>0</v>
      </c>
      <c r="Z219" s="68">
        <v>0</v>
      </c>
      <c r="AA219" s="68">
        <f t="shared" si="9"/>
        <v>0</v>
      </c>
      <c r="AB219" s="690">
        <f t="shared" si="10"/>
        <v>0</v>
      </c>
      <c r="AC219" s="69">
        <f t="shared" si="23"/>
        <v>0</v>
      </c>
      <c r="AD219" s="69">
        <f t="shared" si="24"/>
        <v>0</v>
      </c>
      <c r="AE219" s="694">
        <f t="shared" si="13"/>
        <v>0</v>
      </c>
      <c r="AF219" s="698">
        <f t="shared" si="18"/>
        <v>0</v>
      </c>
      <c r="AG219" s="698" t="b">
        <f t="shared" si="17"/>
        <v>1</v>
      </c>
      <c r="AH219" t="s">
        <v>3118</v>
      </c>
      <c r="AI219" s="70">
        <v>0</v>
      </c>
      <c r="AJ219" s="70">
        <v>0</v>
      </c>
      <c r="AK219" s="70">
        <f t="shared" si="14"/>
        <v>0</v>
      </c>
      <c r="AL219" s="70"/>
      <c r="AM219" s="35">
        <v>0</v>
      </c>
      <c r="AN219" s="35">
        <f t="shared" si="15"/>
        <v>0</v>
      </c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ht="18.75" customHeight="1">
      <c r="A220" s="35"/>
      <c r="B220" s="67">
        <v>3841</v>
      </c>
      <c r="C220" s="68" t="s">
        <v>3121</v>
      </c>
      <c r="D220" s="68">
        <v>0</v>
      </c>
      <c r="E220" s="68">
        <v>0</v>
      </c>
      <c r="F220" s="68">
        <v>0</v>
      </c>
      <c r="G220" s="68">
        <f t="shared" si="1"/>
        <v>0</v>
      </c>
      <c r="H220" s="68">
        <v>0</v>
      </c>
      <c r="I220" s="68">
        <f t="shared" si="2"/>
        <v>0</v>
      </c>
      <c r="J220" s="68">
        <v>0</v>
      </c>
      <c r="K220" s="68">
        <f t="shared" si="3"/>
        <v>0</v>
      </c>
      <c r="L220" s="68">
        <v>0</v>
      </c>
      <c r="M220" s="68">
        <v>0</v>
      </c>
      <c r="N220" s="68">
        <v>0</v>
      </c>
      <c r="O220" s="68">
        <f t="shared" si="4"/>
        <v>0</v>
      </c>
      <c r="P220" s="68">
        <v>0</v>
      </c>
      <c r="Q220" s="68">
        <f t="shared" si="5"/>
        <v>0</v>
      </c>
      <c r="R220" s="68">
        <v>0</v>
      </c>
      <c r="S220" s="68">
        <f t="shared" si="6"/>
        <v>0</v>
      </c>
      <c r="T220" s="68">
        <v>0</v>
      </c>
      <c r="U220" s="68">
        <v>0</v>
      </c>
      <c r="V220" s="68">
        <v>0</v>
      </c>
      <c r="W220" s="68">
        <f t="shared" si="7"/>
        <v>0</v>
      </c>
      <c r="X220" s="68">
        <v>0</v>
      </c>
      <c r="Y220" s="68">
        <f t="shared" si="8"/>
        <v>0</v>
      </c>
      <c r="Z220" s="68">
        <v>0</v>
      </c>
      <c r="AA220" s="68">
        <f t="shared" si="9"/>
        <v>0</v>
      </c>
      <c r="AB220" s="690">
        <f t="shared" si="10"/>
        <v>0</v>
      </c>
      <c r="AC220" s="69">
        <f t="shared" si="23"/>
        <v>0</v>
      </c>
      <c r="AD220" s="69">
        <f t="shared" si="24"/>
        <v>0</v>
      </c>
      <c r="AE220" s="694">
        <f t="shared" si="13"/>
        <v>0</v>
      </c>
      <c r="AF220" s="698">
        <f t="shared" si="18"/>
        <v>0</v>
      </c>
      <c r="AG220" s="698" t="b">
        <f t="shared" si="17"/>
        <v>1</v>
      </c>
      <c r="AH220" t="s">
        <v>3118</v>
      </c>
      <c r="AI220" s="70">
        <v>0</v>
      </c>
      <c r="AJ220" s="70">
        <v>0</v>
      </c>
      <c r="AK220" s="70">
        <f t="shared" si="14"/>
        <v>0</v>
      </c>
      <c r="AL220" s="70"/>
      <c r="AM220" s="35">
        <v>0</v>
      </c>
      <c r="AN220" s="35">
        <f t="shared" si="15"/>
        <v>0</v>
      </c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ht="18.75" customHeight="1">
      <c r="A221" s="35"/>
      <c r="B221" s="67">
        <v>3851</v>
      </c>
      <c r="C221" s="68" t="s">
        <v>3122</v>
      </c>
      <c r="D221" s="68">
        <v>0</v>
      </c>
      <c r="E221" s="68">
        <v>0</v>
      </c>
      <c r="F221" s="68">
        <v>0</v>
      </c>
      <c r="G221" s="68">
        <f t="shared" si="1"/>
        <v>0</v>
      </c>
      <c r="H221" s="68">
        <v>0</v>
      </c>
      <c r="I221" s="68">
        <f t="shared" si="2"/>
        <v>0</v>
      </c>
      <c r="J221" s="68">
        <v>0</v>
      </c>
      <c r="K221" s="68">
        <f t="shared" si="3"/>
        <v>0</v>
      </c>
      <c r="L221" s="68">
        <v>0</v>
      </c>
      <c r="M221" s="68">
        <v>0</v>
      </c>
      <c r="N221" s="68">
        <v>0</v>
      </c>
      <c r="O221" s="68">
        <f t="shared" si="4"/>
        <v>0</v>
      </c>
      <c r="P221" s="68">
        <v>0</v>
      </c>
      <c r="Q221" s="68">
        <f t="shared" si="5"/>
        <v>0</v>
      </c>
      <c r="R221" s="68">
        <v>0</v>
      </c>
      <c r="S221" s="68">
        <f t="shared" si="6"/>
        <v>0</v>
      </c>
      <c r="T221" s="68">
        <v>0</v>
      </c>
      <c r="U221" s="68">
        <v>0</v>
      </c>
      <c r="V221" s="68">
        <v>0</v>
      </c>
      <c r="W221" s="68">
        <f t="shared" si="7"/>
        <v>0</v>
      </c>
      <c r="X221" s="68">
        <v>0</v>
      </c>
      <c r="Y221" s="68">
        <f t="shared" si="8"/>
        <v>0</v>
      </c>
      <c r="Z221" s="68">
        <v>0</v>
      </c>
      <c r="AA221" s="68">
        <f t="shared" si="9"/>
        <v>0</v>
      </c>
      <c r="AB221" s="690">
        <f t="shared" si="10"/>
        <v>0</v>
      </c>
      <c r="AC221" s="69">
        <f t="shared" si="23"/>
        <v>0</v>
      </c>
      <c r="AD221" s="69">
        <f t="shared" si="24"/>
        <v>0</v>
      </c>
      <c r="AE221" s="694">
        <f t="shared" si="13"/>
        <v>0</v>
      </c>
      <c r="AF221" s="698">
        <f t="shared" si="18"/>
        <v>0</v>
      </c>
      <c r="AG221" s="698" t="b">
        <f t="shared" si="17"/>
        <v>1</v>
      </c>
      <c r="AH221" t="s">
        <v>3118</v>
      </c>
      <c r="AI221" s="70">
        <v>0</v>
      </c>
      <c r="AJ221" s="70">
        <v>0</v>
      </c>
      <c r="AK221" s="70">
        <f t="shared" si="14"/>
        <v>0</v>
      </c>
      <c r="AL221" s="70"/>
      <c r="AM221" s="35">
        <v>0</v>
      </c>
      <c r="AN221" s="35">
        <f t="shared" si="15"/>
        <v>0</v>
      </c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ht="18.75" customHeight="1">
      <c r="A222" s="35"/>
      <c r="B222" s="67">
        <v>3911</v>
      </c>
      <c r="C222" s="68" t="s">
        <v>3123</v>
      </c>
      <c r="D222" s="68">
        <v>0</v>
      </c>
      <c r="E222" s="68">
        <v>0</v>
      </c>
      <c r="F222" s="68">
        <v>0</v>
      </c>
      <c r="G222" s="68">
        <f t="shared" si="1"/>
        <v>0</v>
      </c>
      <c r="H222" s="68">
        <v>0</v>
      </c>
      <c r="I222" s="68">
        <f t="shared" si="2"/>
        <v>0</v>
      </c>
      <c r="J222" s="68">
        <v>0</v>
      </c>
      <c r="K222" s="68">
        <f t="shared" si="3"/>
        <v>0</v>
      </c>
      <c r="L222" s="68">
        <v>0</v>
      </c>
      <c r="M222" s="68">
        <v>0</v>
      </c>
      <c r="N222" s="68">
        <v>0</v>
      </c>
      <c r="O222" s="68">
        <f t="shared" si="4"/>
        <v>0</v>
      </c>
      <c r="P222" s="68">
        <v>0</v>
      </c>
      <c r="Q222" s="68">
        <f t="shared" si="5"/>
        <v>0</v>
      </c>
      <c r="R222" s="68">
        <v>0</v>
      </c>
      <c r="S222" s="68">
        <f t="shared" si="6"/>
        <v>0</v>
      </c>
      <c r="T222" s="68">
        <v>0</v>
      </c>
      <c r="U222" s="68">
        <v>0</v>
      </c>
      <c r="V222" s="68">
        <v>0</v>
      </c>
      <c r="W222" s="68">
        <f t="shared" si="7"/>
        <v>0</v>
      </c>
      <c r="X222" s="68">
        <v>0</v>
      </c>
      <c r="Y222" s="68">
        <f t="shared" si="8"/>
        <v>0</v>
      </c>
      <c r="Z222" s="68">
        <v>0</v>
      </c>
      <c r="AA222" s="68">
        <f t="shared" si="9"/>
        <v>0</v>
      </c>
      <c r="AB222" s="690">
        <f t="shared" si="10"/>
        <v>0</v>
      </c>
      <c r="AC222" s="69">
        <f t="shared" si="23"/>
        <v>0</v>
      </c>
      <c r="AD222" s="69">
        <f t="shared" si="24"/>
        <v>0</v>
      </c>
      <c r="AE222" s="694">
        <f t="shared" si="13"/>
        <v>0</v>
      </c>
      <c r="AF222" s="698">
        <f t="shared" si="18"/>
        <v>0</v>
      </c>
      <c r="AG222" s="698" t="b">
        <f t="shared" si="17"/>
        <v>1</v>
      </c>
      <c r="AH222" t="s">
        <v>3124</v>
      </c>
      <c r="AI222" s="70">
        <v>0</v>
      </c>
      <c r="AJ222" s="70">
        <v>0</v>
      </c>
      <c r="AK222" s="70">
        <f t="shared" si="14"/>
        <v>0</v>
      </c>
      <c r="AL222" s="70"/>
      <c r="AM222" s="35">
        <v>0</v>
      </c>
      <c r="AN222" s="35">
        <f t="shared" si="15"/>
        <v>0</v>
      </c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ht="18.75" customHeight="1">
      <c r="A223" s="35"/>
      <c r="B223" s="71">
        <v>3921</v>
      </c>
      <c r="C223" s="68" t="s">
        <v>750</v>
      </c>
      <c r="D223" s="68">
        <v>0</v>
      </c>
      <c r="E223" s="68">
        <v>0</v>
      </c>
      <c r="F223" s="68">
        <v>0</v>
      </c>
      <c r="G223" s="68">
        <f t="shared" si="1"/>
        <v>0</v>
      </c>
      <c r="H223" s="68">
        <v>0</v>
      </c>
      <c r="I223" s="68">
        <f t="shared" si="2"/>
        <v>0</v>
      </c>
      <c r="J223" s="68">
        <v>0</v>
      </c>
      <c r="K223" s="68">
        <f t="shared" si="3"/>
        <v>0</v>
      </c>
      <c r="L223" s="68">
        <v>0</v>
      </c>
      <c r="M223" s="68">
        <v>0</v>
      </c>
      <c r="N223" s="68">
        <v>0</v>
      </c>
      <c r="O223" s="68">
        <f t="shared" si="4"/>
        <v>0</v>
      </c>
      <c r="P223" s="68">
        <v>0</v>
      </c>
      <c r="Q223" s="68">
        <f t="shared" si="5"/>
        <v>0</v>
      </c>
      <c r="R223" s="68">
        <v>0</v>
      </c>
      <c r="S223" s="68">
        <f t="shared" si="6"/>
        <v>0</v>
      </c>
      <c r="T223" s="68">
        <v>0</v>
      </c>
      <c r="U223" s="68">
        <v>0</v>
      </c>
      <c r="V223" s="68">
        <v>0</v>
      </c>
      <c r="W223" s="68">
        <f t="shared" si="7"/>
        <v>0</v>
      </c>
      <c r="X223" s="68">
        <v>0</v>
      </c>
      <c r="Y223" s="68">
        <f t="shared" si="8"/>
        <v>0</v>
      </c>
      <c r="Z223" s="68">
        <v>0</v>
      </c>
      <c r="AA223" s="68">
        <f t="shared" si="9"/>
        <v>0</v>
      </c>
      <c r="AB223" s="690">
        <f t="shared" si="10"/>
        <v>0</v>
      </c>
      <c r="AC223" s="69">
        <f t="shared" si="23"/>
        <v>0</v>
      </c>
      <c r="AD223" s="69">
        <f t="shared" si="24"/>
        <v>0</v>
      </c>
      <c r="AE223" s="694">
        <f t="shared" si="13"/>
        <v>0</v>
      </c>
      <c r="AF223" s="698">
        <f t="shared" si="18"/>
        <v>0</v>
      </c>
      <c r="AG223" s="698" t="b">
        <f t="shared" si="17"/>
        <v>1</v>
      </c>
      <c r="AH223" t="s">
        <v>3124</v>
      </c>
      <c r="AI223" s="70">
        <v>0</v>
      </c>
      <c r="AJ223" s="70">
        <v>0</v>
      </c>
      <c r="AK223" s="70">
        <f t="shared" si="14"/>
        <v>0</v>
      </c>
      <c r="AL223" s="70"/>
      <c r="AM223" s="35">
        <v>0</v>
      </c>
      <c r="AN223" s="35">
        <f t="shared" si="15"/>
        <v>0</v>
      </c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ht="18.75" customHeight="1">
      <c r="A224" s="35"/>
      <c r="B224" s="67">
        <v>3922</v>
      </c>
      <c r="C224" s="68" t="s">
        <v>3125</v>
      </c>
      <c r="D224" s="68">
        <v>0</v>
      </c>
      <c r="E224" s="68">
        <v>0</v>
      </c>
      <c r="F224" s="68">
        <v>0</v>
      </c>
      <c r="G224" s="68">
        <f t="shared" si="1"/>
        <v>0</v>
      </c>
      <c r="H224" s="68">
        <v>0</v>
      </c>
      <c r="I224" s="68">
        <f t="shared" si="2"/>
        <v>0</v>
      </c>
      <c r="J224" s="68">
        <v>0</v>
      </c>
      <c r="K224" s="68">
        <f t="shared" si="3"/>
        <v>0</v>
      </c>
      <c r="L224" s="68">
        <v>0</v>
      </c>
      <c r="M224" s="68">
        <v>0</v>
      </c>
      <c r="N224" s="68">
        <v>0</v>
      </c>
      <c r="O224" s="68">
        <f t="shared" si="4"/>
        <v>0</v>
      </c>
      <c r="P224" s="68">
        <v>0</v>
      </c>
      <c r="Q224" s="68">
        <f t="shared" si="5"/>
        <v>0</v>
      </c>
      <c r="R224" s="68">
        <v>0</v>
      </c>
      <c r="S224" s="68">
        <f t="shared" si="6"/>
        <v>0</v>
      </c>
      <c r="T224" s="68">
        <v>0</v>
      </c>
      <c r="U224" s="68">
        <v>0</v>
      </c>
      <c r="V224" s="68">
        <v>0</v>
      </c>
      <c r="W224" s="68">
        <f t="shared" si="7"/>
        <v>0</v>
      </c>
      <c r="X224" s="68">
        <v>0</v>
      </c>
      <c r="Y224" s="68">
        <f t="shared" si="8"/>
        <v>0</v>
      </c>
      <c r="Z224" s="68">
        <v>0</v>
      </c>
      <c r="AA224" s="68">
        <f t="shared" si="9"/>
        <v>0</v>
      </c>
      <c r="AB224" s="690">
        <f t="shared" si="10"/>
        <v>0</v>
      </c>
      <c r="AC224" s="69">
        <f t="shared" si="23"/>
        <v>0</v>
      </c>
      <c r="AD224" s="69">
        <f t="shared" si="24"/>
        <v>0</v>
      </c>
      <c r="AE224" s="694">
        <f t="shared" si="13"/>
        <v>0</v>
      </c>
      <c r="AF224" s="698">
        <f t="shared" si="18"/>
        <v>0</v>
      </c>
      <c r="AG224" s="698" t="b">
        <f t="shared" si="17"/>
        <v>1</v>
      </c>
      <c r="AH224" t="s">
        <v>3124</v>
      </c>
      <c r="AI224" s="70">
        <v>0</v>
      </c>
      <c r="AJ224" s="70">
        <v>0</v>
      </c>
      <c r="AK224" s="70">
        <f t="shared" si="14"/>
        <v>0</v>
      </c>
      <c r="AL224" s="70"/>
      <c r="AM224" s="35">
        <v>0</v>
      </c>
      <c r="AN224" s="35">
        <f t="shared" si="15"/>
        <v>0</v>
      </c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ht="18.75" customHeight="1">
      <c r="A225" s="35"/>
      <c r="B225" s="67">
        <v>3931</v>
      </c>
      <c r="C225" s="68" t="s">
        <v>3126</v>
      </c>
      <c r="D225" s="68">
        <v>0</v>
      </c>
      <c r="E225" s="68">
        <v>0</v>
      </c>
      <c r="F225" s="68">
        <v>0</v>
      </c>
      <c r="G225" s="68">
        <f t="shared" si="1"/>
        <v>0</v>
      </c>
      <c r="H225" s="68">
        <v>0</v>
      </c>
      <c r="I225" s="68">
        <f t="shared" si="2"/>
        <v>0</v>
      </c>
      <c r="J225" s="68">
        <v>0</v>
      </c>
      <c r="K225" s="68">
        <f t="shared" si="3"/>
        <v>0</v>
      </c>
      <c r="L225" s="68">
        <v>0</v>
      </c>
      <c r="M225" s="68">
        <v>0</v>
      </c>
      <c r="N225" s="68">
        <v>0</v>
      </c>
      <c r="O225" s="68">
        <f t="shared" si="4"/>
        <v>0</v>
      </c>
      <c r="P225" s="68">
        <v>0</v>
      </c>
      <c r="Q225" s="68">
        <f t="shared" si="5"/>
        <v>0</v>
      </c>
      <c r="R225" s="68">
        <v>0</v>
      </c>
      <c r="S225" s="68">
        <f t="shared" si="6"/>
        <v>0</v>
      </c>
      <c r="T225" s="68">
        <v>0</v>
      </c>
      <c r="U225" s="68">
        <v>0</v>
      </c>
      <c r="V225" s="68">
        <v>0</v>
      </c>
      <c r="W225" s="68">
        <f t="shared" si="7"/>
        <v>0</v>
      </c>
      <c r="X225" s="68">
        <v>0</v>
      </c>
      <c r="Y225" s="68">
        <f t="shared" si="8"/>
        <v>0</v>
      </c>
      <c r="Z225" s="68">
        <v>0</v>
      </c>
      <c r="AA225" s="68">
        <f t="shared" si="9"/>
        <v>0</v>
      </c>
      <c r="AB225" s="690">
        <f t="shared" si="10"/>
        <v>0</v>
      </c>
      <c r="AC225" s="69">
        <f t="shared" si="23"/>
        <v>0</v>
      </c>
      <c r="AD225" s="69">
        <f t="shared" si="24"/>
        <v>0</v>
      </c>
      <c r="AE225" s="694">
        <f t="shared" si="13"/>
        <v>0</v>
      </c>
      <c r="AF225" s="698">
        <f t="shared" si="18"/>
        <v>0</v>
      </c>
      <c r="AG225" s="698" t="b">
        <f t="shared" si="17"/>
        <v>1</v>
      </c>
      <c r="AH225" t="s">
        <v>3124</v>
      </c>
      <c r="AI225" s="70">
        <v>0</v>
      </c>
      <c r="AJ225" s="70">
        <v>0</v>
      </c>
      <c r="AK225" s="70">
        <f t="shared" si="14"/>
        <v>0</v>
      </c>
      <c r="AL225" s="70"/>
      <c r="AM225" s="35">
        <v>0</v>
      </c>
      <c r="AN225" s="35">
        <f t="shared" si="15"/>
        <v>0</v>
      </c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ht="18.75" customHeight="1">
      <c r="A226" s="35"/>
      <c r="B226" s="67">
        <v>3941</v>
      </c>
      <c r="C226" s="68" t="s">
        <v>752</v>
      </c>
      <c r="D226" s="68">
        <v>0</v>
      </c>
      <c r="E226" s="68">
        <v>0</v>
      </c>
      <c r="F226" s="68">
        <v>0</v>
      </c>
      <c r="G226" s="68">
        <f t="shared" si="1"/>
        <v>0</v>
      </c>
      <c r="H226" s="68">
        <v>0</v>
      </c>
      <c r="I226" s="68">
        <f t="shared" si="2"/>
        <v>0</v>
      </c>
      <c r="J226" s="68">
        <v>0</v>
      </c>
      <c r="K226" s="68">
        <f t="shared" si="3"/>
        <v>0</v>
      </c>
      <c r="L226" s="68">
        <v>0</v>
      </c>
      <c r="M226" s="68">
        <v>0</v>
      </c>
      <c r="N226" s="68">
        <v>0</v>
      </c>
      <c r="O226" s="68">
        <f t="shared" si="4"/>
        <v>0</v>
      </c>
      <c r="P226" s="68">
        <v>0</v>
      </c>
      <c r="Q226" s="68">
        <f t="shared" si="5"/>
        <v>0</v>
      </c>
      <c r="R226" s="68">
        <v>0</v>
      </c>
      <c r="S226" s="68">
        <f t="shared" si="6"/>
        <v>0</v>
      </c>
      <c r="T226" s="68">
        <v>0</v>
      </c>
      <c r="U226" s="68">
        <v>0</v>
      </c>
      <c r="V226" s="68">
        <v>0</v>
      </c>
      <c r="W226" s="68">
        <f t="shared" si="7"/>
        <v>0</v>
      </c>
      <c r="X226" s="68">
        <v>0</v>
      </c>
      <c r="Y226" s="68">
        <f t="shared" si="8"/>
        <v>0</v>
      </c>
      <c r="Z226" s="68">
        <v>0</v>
      </c>
      <c r="AA226" s="68">
        <f t="shared" si="9"/>
        <v>0</v>
      </c>
      <c r="AB226" s="690">
        <f t="shared" si="10"/>
        <v>0</v>
      </c>
      <c r="AC226" s="69">
        <f t="shared" si="23"/>
        <v>0</v>
      </c>
      <c r="AD226" s="69">
        <f t="shared" si="24"/>
        <v>0</v>
      </c>
      <c r="AE226" s="694">
        <f t="shared" si="13"/>
        <v>0</v>
      </c>
      <c r="AF226" s="698">
        <f t="shared" si="18"/>
        <v>0</v>
      </c>
      <c r="AG226" s="698" t="b">
        <f t="shared" si="17"/>
        <v>1</v>
      </c>
      <c r="AH226" t="s">
        <v>3124</v>
      </c>
      <c r="AI226" s="70">
        <v>0</v>
      </c>
      <c r="AJ226" s="70">
        <v>0</v>
      </c>
      <c r="AK226" s="70">
        <f t="shared" si="14"/>
        <v>0</v>
      </c>
      <c r="AL226" s="70"/>
      <c r="AM226" s="35">
        <v>0</v>
      </c>
      <c r="AN226" s="35">
        <f t="shared" si="15"/>
        <v>0</v>
      </c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ht="18.75" customHeight="1">
      <c r="A227" s="35"/>
      <c r="B227" s="67">
        <v>3942</v>
      </c>
      <c r="C227" s="68" t="s">
        <v>3127</v>
      </c>
      <c r="D227" s="68">
        <v>0</v>
      </c>
      <c r="E227" s="68">
        <v>0</v>
      </c>
      <c r="F227" s="68">
        <v>0</v>
      </c>
      <c r="G227" s="68">
        <f t="shared" si="1"/>
        <v>0</v>
      </c>
      <c r="H227" s="68">
        <v>0</v>
      </c>
      <c r="I227" s="68">
        <f t="shared" si="2"/>
        <v>0</v>
      </c>
      <c r="J227" s="68">
        <v>0</v>
      </c>
      <c r="K227" s="68">
        <f t="shared" si="3"/>
        <v>0</v>
      </c>
      <c r="L227" s="68">
        <v>0</v>
      </c>
      <c r="M227" s="68">
        <v>0</v>
      </c>
      <c r="N227" s="68">
        <v>0</v>
      </c>
      <c r="O227" s="68">
        <f t="shared" si="4"/>
        <v>0</v>
      </c>
      <c r="P227" s="68">
        <v>0</v>
      </c>
      <c r="Q227" s="68">
        <f t="shared" si="5"/>
        <v>0</v>
      </c>
      <c r="R227" s="68">
        <v>0</v>
      </c>
      <c r="S227" s="68">
        <f t="shared" si="6"/>
        <v>0</v>
      </c>
      <c r="T227" s="68">
        <v>0</v>
      </c>
      <c r="U227" s="68">
        <v>0</v>
      </c>
      <c r="V227" s="68">
        <v>0</v>
      </c>
      <c r="W227" s="68">
        <f t="shared" si="7"/>
        <v>0</v>
      </c>
      <c r="X227" s="68">
        <v>0</v>
      </c>
      <c r="Y227" s="68">
        <f t="shared" si="8"/>
        <v>0</v>
      </c>
      <c r="Z227" s="68">
        <v>0</v>
      </c>
      <c r="AA227" s="68">
        <f t="shared" si="9"/>
        <v>0</v>
      </c>
      <c r="AB227" s="690">
        <f t="shared" si="10"/>
        <v>0</v>
      </c>
      <c r="AC227" s="69">
        <f t="shared" si="23"/>
        <v>0</v>
      </c>
      <c r="AD227" s="69">
        <f t="shared" si="24"/>
        <v>0</v>
      </c>
      <c r="AE227" s="694">
        <f t="shared" si="13"/>
        <v>0</v>
      </c>
      <c r="AF227" s="698">
        <f t="shared" si="18"/>
        <v>0</v>
      </c>
      <c r="AG227" s="698" t="b">
        <f t="shared" si="17"/>
        <v>1</v>
      </c>
      <c r="AH227" t="s">
        <v>3124</v>
      </c>
      <c r="AI227" s="70">
        <v>0</v>
      </c>
      <c r="AJ227" s="70">
        <v>0</v>
      </c>
      <c r="AK227" s="70">
        <f t="shared" si="14"/>
        <v>0</v>
      </c>
      <c r="AL227" s="70"/>
      <c r="AM227" s="35">
        <v>0</v>
      </c>
      <c r="AN227" s="35">
        <f t="shared" si="15"/>
        <v>0</v>
      </c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ht="18.75" customHeight="1">
      <c r="A228" s="35"/>
      <c r="B228" s="67">
        <v>3943</v>
      </c>
      <c r="C228" s="68" t="s">
        <v>3128</v>
      </c>
      <c r="D228" s="68">
        <v>0</v>
      </c>
      <c r="E228" s="68">
        <v>0</v>
      </c>
      <c r="F228" s="68">
        <v>0</v>
      </c>
      <c r="G228" s="68">
        <f t="shared" si="1"/>
        <v>0</v>
      </c>
      <c r="H228" s="68">
        <v>0</v>
      </c>
      <c r="I228" s="68">
        <f t="shared" si="2"/>
        <v>0</v>
      </c>
      <c r="J228" s="68">
        <v>0</v>
      </c>
      <c r="K228" s="68">
        <f t="shared" si="3"/>
        <v>0</v>
      </c>
      <c r="L228" s="68">
        <v>0</v>
      </c>
      <c r="M228" s="68">
        <v>0</v>
      </c>
      <c r="N228" s="68">
        <v>0</v>
      </c>
      <c r="O228" s="68">
        <f t="shared" si="4"/>
        <v>0</v>
      </c>
      <c r="P228" s="68">
        <v>0</v>
      </c>
      <c r="Q228" s="68">
        <f t="shared" si="5"/>
        <v>0</v>
      </c>
      <c r="R228" s="68">
        <v>0</v>
      </c>
      <c r="S228" s="68">
        <f t="shared" si="6"/>
        <v>0</v>
      </c>
      <c r="T228" s="68">
        <v>0</v>
      </c>
      <c r="U228" s="68">
        <v>0</v>
      </c>
      <c r="V228" s="68">
        <v>0</v>
      </c>
      <c r="W228" s="68">
        <f t="shared" si="7"/>
        <v>0</v>
      </c>
      <c r="X228" s="68">
        <v>0</v>
      </c>
      <c r="Y228" s="68">
        <f t="shared" si="8"/>
        <v>0</v>
      </c>
      <c r="Z228" s="68">
        <v>0</v>
      </c>
      <c r="AA228" s="68">
        <f t="shared" si="9"/>
        <v>0</v>
      </c>
      <c r="AB228" s="690">
        <f t="shared" si="10"/>
        <v>0</v>
      </c>
      <c r="AC228" s="69">
        <f t="shared" si="23"/>
        <v>0</v>
      </c>
      <c r="AD228" s="69">
        <f t="shared" si="24"/>
        <v>0</v>
      </c>
      <c r="AE228" s="694">
        <f t="shared" si="13"/>
        <v>0</v>
      </c>
      <c r="AF228" s="698">
        <f t="shared" si="18"/>
        <v>0</v>
      </c>
      <c r="AG228" s="698" t="b">
        <f t="shared" si="17"/>
        <v>1</v>
      </c>
      <c r="AH228" t="s">
        <v>3124</v>
      </c>
      <c r="AI228" s="70">
        <v>0</v>
      </c>
      <c r="AJ228" s="70">
        <v>0</v>
      </c>
      <c r="AK228" s="70">
        <f t="shared" si="14"/>
        <v>0</v>
      </c>
      <c r="AL228" s="70"/>
      <c r="AM228" s="35">
        <v>0</v>
      </c>
      <c r="AN228" s="35">
        <f t="shared" si="15"/>
        <v>0</v>
      </c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ht="18.75" customHeight="1">
      <c r="A229" s="700"/>
      <c r="B229" s="67">
        <v>3944</v>
      </c>
      <c r="C229" s="68" t="s">
        <v>3129</v>
      </c>
      <c r="D229" s="68">
        <v>0</v>
      </c>
      <c r="E229" s="68">
        <v>0</v>
      </c>
      <c r="F229" s="68">
        <v>0</v>
      </c>
      <c r="G229" s="68">
        <f t="shared" si="1"/>
        <v>0</v>
      </c>
      <c r="H229" s="68">
        <v>0</v>
      </c>
      <c r="I229" s="68">
        <f t="shared" si="2"/>
        <v>0</v>
      </c>
      <c r="J229" s="68">
        <v>0</v>
      </c>
      <c r="K229" s="68">
        <f t="shared" si="3"/>
        <v>0</v>
      </c>
      <c r="L229" s="68">
        <v>0</v>
      </c>
      <c r="M229" s="68">
        <v>0</v>
      </c>
      <c r="N229" s="68">
        <v>0</v>
      </c>
      <c r="O229" s="68">
        <f t="shared" si="4"/>
        <v>0</v>
      </c>
      <c r="P229" s="68">
        <v>0</v>
      </c>
      <c r="Q229" s="68">
        <f t="shared" si="5"/>
        <v>0</v>
      </c>
      <c r="R229" s="68">
        <v>0</v>
      </c>
      <c r="S229" s="68">
        <f t="shared" si="6"/>
        <v>0</v>
      </c>
      <c r="T229" s="68">
        <v>0</v>
      </c>
      <c r="U229" s="68">
        <v>0</v>
      </c>
      <c r="V229" s="68">
        <v>0</v>
      </c>
      <c r="W229" s="68">
        <f t="shared" si="7"/>
        <v>0</v>
      </c>
      <c r="X229" s="68">
        <v>0</v>
      </c>
      <c r="Y229" s="68">
        <f t="shared" si="8"/>
        <v>0</v>
      </c>
      <c r="Z229" s="68">
        <v>0</v>
      </c>
      <c r="AA229" s="68">
        <f t="shared" si="9"/>
        <v>0</v>
      </c>
      <c r="AB229" s="690">
        <f t="shared" si="10"/>
        <v>0</v>
      </c>
      <c r="AC229" s="69">
        <f t="shared" si="23"/>
        <v>0</v>
      </c>
      <c r="AD229" s="69">
        <f t="shared" si="24"/>
        <v>0</v>
      </c>
      <c r="AE229" s="694">
        <f t="shared" si="13"/>
        <v>0</v>
      </c>
      <c r="AF229" s="698">
        <f t="shared" si="18"/>
        <v>0</v>
      </c>
      <c r="AG229" s="698" t="b">
        <f t="shared" si="17"/>
        <v>1</v>
      </c>
      <c r="AH229" t="s">
        <v>3124</v>
      </c>
      <c r="AI229" s="70">
        <v>0</v>
      </c>
      <c r="AJ229" s="70">
        <v>0</v>
      </c>
      <c r="AK229" s="70">
        <f t="shared" si="14"/>
        <v>0</v>
      </c>
      <c r="AL229" s="70">
        <v>0</v>
      </c>
      <c r="AM229" s="35">
        <v>0</v>
      </c>
      <c r="AN229" s="35">
        <f t="shared" si="15"/>
        <v>0</v>
      </c>
      <c r="AO229" s="700" t="s">
        <v>2877</v>
      </c>
      <c r="AP229" s="700"/>
      <c r="AQ229" s="700"/>
      <c r="AR229" s="700"/>
      <c r="AS229" s="700"/>
      <c r="AT229" s="700"/>
      <c r="AU229" s="700"/>
      <c r="AV229" s="700"/>
      <c r="AW229" s="700"/>
      <c r="AX229" s="700"/>
      <c r="AY229" s="700"/>
      <c r="AZ229" s="700"/>
      <c r="BA229" s="700"/>
      <c r="BB229" s="700"/>
    </row>
    <row r="230" spans="1:54" ht="18.75" customHeight="1">
      <c r="A230" s="35"/>
      <c r="B230" s="67">
        <v>3951</v>
      </c>
      <c r="C230" s="68" t="s">
        <v>3130</v>
      </c>
      <c r="D230" s="68">
        <v>0</v>
      </c>
      <c r="E230" s="68">
        <v>0</v>
      </c>
      <c r="F230" s="68">
        <v>0</v>
      </c>
      <c r="G230" s="68">
        <f t="shared" si="1"/>
        <v>0</v>
      </c>
      <c r="H230" s="68">
        <v>0</v>
      </c>
      <c r="I230" s="68">
        <f t="shared" si="2"/>
        <v>0</v>
      </c>
      <c r="J230" s="68">
        <v>0</v>
      </c>
      <c r="K230" s="68">
        <f t="shared" si="3"/>
        <v>0</v>
      </c>
      <c r="L230" s="68">
        <v>0</v>
      </c>
      <c r="M230" s="68">
        <v>0</v>
      </c>
      <c r="N230" s="68">
        <v>0</v>
      </c>
      <c r="O230" s="68">
        <f t="shared" si="4"/>
        <v>0</v>
      </c>
      <c r="P230" s="68">
        <v>0</v>
      </c>
      <c r="Q230" s="68">
        <f t="shared" si="5"/>
        <v>0</v>
      </c>
      <c r="R230" s="68">
        <v>0</v>
      </c>
      <c r="S230" s="68">
        <f t="shared" si="6"/>
        <v>0</v>
      </c>
      <c r="T230" s="68">
        <v>0</v>
      </c>
      <c r="U230" s="68">
        <v>0</v>
      </c>
      <c r="V230" s="68">
        <v>0</v>
      </c>
      <c r="W230" s="68">
        <f t="shared" si="7"/>
        <v>0</v>
      </c>
      <c r="X230" s="68">
        <v>0</v>
      </c>
      <c r="Y230" s="68">
        <f t="shared" si="8"/>
        <v>0</v>
      </c>
      <c r="Z230" s="68">
        <v>0</v>
      </c>
      <c r="AA230" s="68">
        <f t="shared" si="9"/>
        <v>0</v>
      </c>
      <c r="AB230" s="690">
        <f t="shared" si="10"/>
        <v>0</v>
      </c>
      <c r="AC230" s="69">
        <f t="shared" si="23"/>
        <v>0</v>
      </c>
      <c r="AD230" s="69">
        <f t="shared" si="24"/>
        <v>0</v>
      </c>
      <c r="AE230" s="694">
        <f t="shared" si="13"/>
        <v>0</v>
      </c>
      <c r="AF230" s="698">
        <f t="shared" si="18"/>
        <v>0</v>
      </c>
      <c r="AG230" s="698" t="b">
        <f t="shared" si="17"/>
        <v>1</v>
      </c>
      <c r="AH230" t="s">
        <v>3124</v>
      </c>
      <c r="AI230" s="70">
        <v>0</v>
      </c>
      <c r="AJ230" s="70">
        <v>0</v>
      </c>
      <c r="AK230" s="70">
        <f t="shared" si="14"/>
        <v>0</v>
      </c>
      <c r="AL230" s="70"/>
      <c r="AM230" s="35">
        <v>0</v>
      </c>
      <c r="AN230" s="35">
        <f t="shared" si="15"/>
        <v>0</v>
      </c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ht="18.75" customHeight="1">
      <c r="A231" s="35"/>
      <c r="B231" s="67">
        <v>3961</v>
      </c>
      <c r="C231" s="68" t="s">
        <v>3131</v>
      </c>
      <c r="D231" s="68">
        <v>0</v>
      </c>
      <c r="E231" s="68">
        <v>0</v>
      </c>
      <c r="F231" s="68">
        <v>0</v>
      </c>
      <c r="G231" s="68">
        <f t="shared" si="1"/>
        <v>0</v>
      </c>
      <c r="H231" s="68">
        <v>0</v>
      </c>
      <c r="I231" s="68">
        <f t="shared" si="2"/>
        <v>0</v>
      </c>
      <c r="J231" s="68">
        <v>0</v>
      </c>
      <c r="K231" s="68">
        <f t="shared" si="3"/>
        <v>0</v>
      </c>
      <c r="L231" s="68">
        <v>0</v>
      </c>
      <c r="M231" s="68">
        <v>0</v>
      </c>
      <c r="N231" s="68">
        <v>0</v>
      </c>
      <c r="O231" s="68">
        <f t="shared" si="4"/>
        <v>0</v>
      </c>
      <c r="P231" s="68">
        <v>0</v>
      </c>
      <c r="Q231" s="68">
        <f t="shared" si="5"/>
        <v>0</v>
      </c>
      <c r="R231" s="68">
        <v>0</v>
      </c>
      <c r="S231" s="68">
        <f t="shared" si="6"/>
        <v>0</v>
      </c>
      <c r="T231" s="68">
        <v>0</v>
      </c>
      <c r="U231" s="68">
        <v>0</v>
      </c>
      <c r="V231" s="68">
        <v>0</v>
      </c>
      <c r="W231" s="68">
        <f t="shared" si="7"/>
        <v>0</v>
      </c>
      <c r="X231" s="68">
        <v>0</v>
      </c>
      <c r="Y231" s="68">
        <f t="shared" si="8"/>
        <v>0</v>
      </c>
      <c r="Z231" s="68">
        <v>0</v>
      </c>
      <c r="AA231" s="68">
        <f t="shared" si="9"/>
        <v>0</v>
      </c>
      <c r="AB231" s="690">
        <f t="shared" si="10"/>
        <v>0</v>
      </c>
      <c r="AC231" s="69">
        <f t="shared" si="23"/>
        <v>0</v>
      </c>
      <c r="AD231" s="69">
        <f t="shared" si="24"/>
        <v>0</v>
      </c>
      <c r="AE231" s="694">
        <f t="shared" si="13"/>
        <v>0</v>
      </c>
      <c r="AF231" s="698">
        <f t="shared" si="18"/>
        <v>0</v>
      </c>
      <c r="AG231" s="698" t="b">
        <f t="shared" si="17"/>
        <v>1</v>
      </c>
      <c r="AH231" t="s">
        <v>3124</v>
      </c>
      <c r="AI231" s="70">
        <v>0</v>
      </c>
      <c r="AJ231" s="70">
        <v>0</v>
      </c>
      <c r="AK231" s="70">
        <f t="shared" si="14"/>
        <v>0</v>
      </c>
      <c r="AL231" s="70"/>
      <c r="AM231" s="35">
        <v>0</v>
      </c>
      <c r="AN231" s="35">
        <f t="shared" si="15"/>
        <v>0</v>
      </c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ht="18.75" customHeight="1">
      <c r="A232" s="35"/>
      <c r="B232" s="67">
        <v>3962</v>
      </c>
      <c r="C232" s="68" t="s">
        <v>3132</v>
      </c>
      <c r="D232" s="68">
        <v>0</v>
      </c>
      <c r="E232" s="68">
        <v>0</v>
      </c>
      <c r="F232" s="68">
        <v>0</v>
      </c>
      <c r="G232" s="68">
        <f t="shared" si="1"/>
        <v>0</v>
      </c>
      <c r="H232" s="68">
        <v>0</v>
      </c>
      <c r="I232" s="68">
        <f t="shared" si="2"/>
        <v>0</v>
      </c>
      <c r="J232" s="68">
        <v>0</v>
      </c>
      <c r="K232" s="68">
        <f t="shared" si="3"/>
        <v>0</v>
      </c>
      <c r="L232" s="68">
        <v>0</v>
      </c>
      <c r="M232" s="68">
        <v>0</v>
      </c>
      <c r="N232" s="68">
        <v>0</v>
      </c>
      <c r="O232" s="68">
        <f t="shared" si="4"/>
        <v>0</v>
      </c>
      <c r="P232" s="68">
        <v>0</v>
      </c>
      <c r="Q232" s="68">
        <f t="shared" si="5"/>
        <v>0</v>
      </c>
      <c r="R232" s="68">
        <v>0</v>
      </c>
      <c r="S232" s="68">
        <f t="shared" si="6"/>
        <v>0</v>
      </c>
      <c r="T232" s="68">
        <v>0</v>
      </c>
      <c r="U232" s="68">
        <v>0</v>
      </c>
      <c r="V232" s="68">
        <v>0</v>
      </c>
      <c r="W232" s="68">
        <f t="shared" si="7"/>
        <v>0</v>
      </c>
      <c r="X232" s="68">
        <v>0</v>
      </c>
      <c r="Y232" s="68">
        <f t="shared" si="8"/>
        <v>0</v>
      </c>
      <c r="Z232" s="68">
        <v>0</v>
      </c>
      <c r="AA232" s="68">
        <f t="shared" si="9"/>
        <v>0</v>
      </c>
      <c r="AB232" s="690">
        <f t="shared" si="10"/>
        <v>0</v>
      </c>
      <c r="AC232" s="69">
        <f t="shared" si="23"/>
        <v>0</v>
      </c>
      <c r="AD232" s="69">
        <f t="shared" si="24"/>
        <v>0</v>
      </c>
      <c r="AE232" s="694">
        <f t="shared" si="13"/>
        <v>0</v>
      </c>
      <c r="AF232" s="698">
        <f t="shared" si="18"/>
        <v>0</v>
      </c>
      <c r="AG232" s="698" t="b">
        <f t="shared" si="17"/>
        <v>1</v>
      </c>
      <c r="AH232" t="s">
        <v>3124</v>
      </c>
      <c r="AI232" s="70">
        <v>0</v>
      </c>
      <c r="AJ232" s="70">
        <v>0</v>
      </c>
      <c r="AK232" s="70">
        <f t="shared" si="14"/>
        <v>0</v>
      </c>
      <c r="AL232" s="70"/>
      <c r="AM232" s="35">
        <v>0</v>
      </c>
      <c r="AN232" s="35">
        <f t="shared" si="15"/>
        <v>0</v>
      </c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ht="18.75" customHeight="1">
      <c r="A233" s="35"/>
      <c r="B233" s="67">
        <v>3981</v>
      </c>
      <c r="C233" s="68" t="s">
        <v>3133</v>
      </c>
      <c r="D233" s="68">
        <v>0</v>
      </c>
      <c r="E233" s="68">
        <v>0</v>
      </c>
      <c r="F233" s="68">
        <v>0</v>
      </c>
      <c r="G233" s="68">
        <f t="shared" si="1"/>
        <v>0</v>
      </c>
      <c r="H233" s="68">
        <v>0</v>
      </c>
      <c r="I233" s="68">
        <f t="shared" si="2"/>
        <v>0</v>
      </c>
      <c r="J233" s="68">
        <v>0</v>
      </c>
      <c r="K233" s="68">
        <f t="shared" si="3"/>
        <v>0</v>
      </c>
      <c r="L233" s="68">
        <v>0</v>
      </c>
      <c r="M233" s="68">
        <v>0</v>
      </c>
      <c r="N233" s="68">
        <v>0</v>
      </c>
      <c r="O233" s="68">
        <f t="shared" si="4"/>
        <v>0</v>
      </c>
      <c r="P233" s="68">
        <v>0</v>
      </c>
      <c r="Q233" s="68">
        <f t="shared" si="5"/>
        <v>0</v>
      </c>
      <c r="R233" s="68">
        <v>0</v>
      </c>
      <c r="S233" s="68">
        <f t="shared" si="6"/>
        <v>0</v>
      </c>
      <c r="T233" s="68">
        <v>0</v>
      </c>
      <c r="U233" s="68">
        <v>0</v>
      </c>
      <c r="V233" s="68">
        <v>0</v>
      </c>
      <c r="W233" s="68">
        <f t="shared" si="7"/>
        <v>0</v>
      </c>
      <c r="X233" s="68">
        <v>0</v>
      </c>
      <c r="Y233" s="68">
        <f t="shared" si="8"/>
        <v>0</v>
      </c>
      <c r="Z233" s="68">
        <v>0</v>
      </c>
      <c r="AA233" s="68">
        <f t="shared" si="9"/>
        <v>0</v>
      </c>
      <c r="AB233" s="690">
        <f t="shared" si="10"/>
        <v>0</v>
      </c>
      <c r="AC233" s="69">
        <f t="shared" si="23"/>
        <v>0</v>
      </c>
      <c r="AD233" s="69">
        <f t="shared" si="24"/>
        <v>0</v>
      </c>
      <c r="AE233" s="694">
        <f t="shared" si="13"/>
        <v>0</v>
      </c>
      <c r="AF233" s="698">
        <f t="shared" si="18"/>
        <v>0</v>
      </c>
      <c r="AG233" s="698" t="b">
        <f t="shared" si="17"/>
        <v>1</v>
      </c>
      <c r="AH233" t="s">
        <v>3124</v>
      </c>
      <c r="AI233" s="70">
        <v>0</v>
      </c>
      <c r="AJ233" s="70">
        <v>0</v>
      </c>
      <c r="AK233" s="70">
        <f t="shared" si="14"/>
        <v>0</v>
      </c>
      <c r="AL233" s="70"/>
      <c r="AM233" s="35">
        <v>0</v>
      </c>
      <c r="AN233" s="35">
        <f t="shared" si="15"/>
        <v>0</v>
      </c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ht="18.75" customHeight="1">
      <c r="A234" s="35"/>
      <c r="B234" s="67">
        <v>3991</v>
      </c>
      <c r="C234" s="68" t="s">
        <v>3134</v>
      </c>
      <c r="D234" s="68">
        <v>0</v>
      </c>
      <c r="E234" s="68">
        <v>0</v>
      </c>
      <c r="F234" s="68">
        <v>0</v>
      </c>
      <c r="G234" s="68">
        <f t="shared" si="1"/>
        <v>0</v>
      </c>
      <c r="H234" s="68">
        <v>0</v>
      </c>
      <c r="I234" s="68">
        <f t="shared" si="2"/>
        <v>0</v>
      </c>
      <c r="J234" s="68">
        <v>0</v>
      </c>
      <c r="K234" s="68">
        <f t="shared" si="3"/>
        <v>0</v>
      </c>
      <c r="L234" s="68">
        <v>0</v>
      </c>
      <c r="M234" s="68">
        <v>0</v>
      </c>
      <c r="N234" s="68">
        <v>0</v>
      </c>
      <c r="O234" s="68">
        <f t="shared" si="4"/>
        <v>0</v>
      </c>
      <c r="P234" s="68">
        <v>0</v>
      </c>
      <c r="Q234" s="68">
        <f t="shared" si="5"/>
        <v>0</v>
      </c>
      <c r="R234" s="68">
        <v>0</v>
      </c>
      <c r="S234" s="68">
        <f t="shared" si="6"/>
        <v>0</v>
      </c>
      <c r="T234" s="68">
        <v>0</v>
      </c>
      <c r="U234" s="68">
        <v>0</v>
      </c>
      <c r="V234" s="68">
        <v>0</v>
      </c>
      <c r="W234" s="68">
        <f t="shared" si="7"/>
        <v>0</v>
      </c>
      <c r="X234" s="68">
        <v>0</v>
      </c>
      <c r="Y234" s="68">
        <f t="shared" si="8"/>
        <v>0</v>
      </c>
      <c r="Z234" s="68">
        <v>0</v>
      </c>
      <c r="AA234" s="68">
        <f t="shared" si="9"/>
        <v>0</v>
      </c>
      <c r="AB234" s="690">
        <f t="shared" si="10"/>
        <v>0</v>
      </c>
      <c r="AC234" s="69">
        <f t="shared" si="23"/>
        <v>0</v>
      </c>
      <c r="AD234" s="69">
        <f t="shared" si="24"/>
        <v>0</v>
      </c>
      <c r="AE234" s="694">
        <f t="shared" si="13"/>
        <v>0</v>
      </c>
      <c r="AF234" s="698">
        <f t="shared" si="18"/>
        <v>0</v>
      </c>
      <c r="AG234" s="698" t="b">
        <f t="shared" si="17"/>
        <v>1</v>
      </c>
      <c r="AH234" t="s">
        <v>3124</v>
      </c>
      <c r="AI234" s="70">
        <v>0</v>
      </c>
      <c r="AJ234" s="70">
        <v>0</v>
      </c>
      <c r="AK234" s="70">
        <f t="shared" si="14"/>
        <v>0</v>
      </c>
      <c r="AL234" s="70"/>
      <c r="AM234" s="35">
        <v>0</v>
      </c>
      <c r="AN234" s="35">
        <f t="shared" si="15"/>
        <v>0</v>
      </c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ht="18.75" customHeight="1">
      <c r="A235" s="35"/>
      <c r="B235" s="67">
        <v>3992</v>
      </c>
      <c r="C235" s="68" t="s">
        <v>3135</v>
      </c>
      <c r="D235" s="68">
        <v>0</v>
      </c>
      <c r="E235" s="68">
        <v>0</v>
      </c>
      <c r="F235" s="68">
        <v>0</v>
      </c>
      <c r="G235" s="68">
        <f t="shared" si="1"/>
        <v>0</v>
      </c>
      <c r="H235" s="68">
        <v>0</v>
      </c>
      <c r="I235" s="68">
        <f t="shared" si="2"/>
        <v>0</v>
      </c>
      <c r="J235" s="68">
        <v>0</v>
      </c>
      <c r="K235" s="68">
        <f t="shared" si="3"/>
        <v>0</v>
      </c>
      <c r="L235" s="68">
        <v>0</v>
      </c>
      <c r="M235" s="68">
        <v>0</v>
      </c>
      <c r="N235" s="68">
        <v>0</v>
      </c>
      <c r="O235" s="68">
        <f t="shared" si="4"/>
        <v>0</v>
      </c>
      <c r="P235" s="68">
        <v>0</v>
      </c>
      <c r="Q235" s="68">
        <f t="shared" si="5"/>
        <v>0</v>
      </c>
      <c r="R235" s="68">
        <v>0</v>
      </c>
      <c r="S235" s="68">
        <f t="shared" si="6"/>
        <v>0</v>
      </c>
      <c r="T235" s="68">
        <v>0</v>
      </c>
      <c r="U235" s="68">
        <v>0</v>
      </c>
      <c r="V235" s="68">
        <v>0</v>
      </c>
      <c r="W235" s="68">
        <f t="shared" si="7"/>
        <v>0</v>
      </c>
      <c r="X235" s="68">
        <v>0</v>
      </c>
      <c r="Y235" s="68">
        <f t="shared" si="8"/>
        <v>0</v>
      </c>
      <c r="Z235" s="68">
        <v>0</v>
      </c>
      <c r="AA235" s="68">
        <f t="shared" si="9"/>
        <v>0</v>
      </c>
      <c r="AB235" s="690">
        <f t="shared" si="10"/>
        <v>0</v>
      </c>
      <c r="AC235" s="69">
        <f t="shared" si="23"/>
        <v>0</v>
      </c>
      <c r="AD235" s="69">
        <f t="shared" si="24"/>
        <v>0</v>
      </c>
      <c r="AE235" s="694">
        <f t="shared" si="13"/>
        <v>0</v>
      </c>
      <c r="AF235" s="698">
        <f t="shared" si="18"/>
        <v>0</v>
      </c>
      <c r="AG235" s="698" t="b">
        <f t="shared" si="17"/>
        <v>1</v>
      </c>
      <c r="AH235" t="s">
        <v>3124</v>
      </c>
      <c r="AI235" s="70">
        <v>0</v>
      </c>
      <c r="AJ235" s="70">
        <v>0</v>
      </c>
      <c r="AK235" s="70">
        <f t="shared" si="14"/>
        <v>0</v>
      </c>
      <c r="AL235" s="70"/>
      <c r="AM235" s="35">
        <v>0</v>
      </c>
      <c r="AN235" s="35">
        <f t="shared" si="15"/>
        <v>0</v>
      </c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ht="18.75" customHeight="1">
      <c r="A236" s="35"/>
      <c r="B236" s="67">
        <v>3993</v>
      </c>
      <c r="C236" s="68" t="s">
        <v>3136</v>
      </c>
      <c r="D236" s="68">
        <v>0</v>
      </c>
      <c r="E236" s="68">
        <v>0</v>
      </c>
      <c r="F236" s="68">
        <v>0</v>
      </c>
      <c r="G236" s="68">
        <f t="shared" si="1"/>
        <v>0</v>
      </c>
      <c r="H236" s="68">
        <v>0</v>
      </c>
      <c r="I236" s="68">
        <f t="shared" si="2"/>
        <v>0</v>
      </c>
      <c r="J236" s="68">
        <v>0</v>
      </c>
      <c r="K236" s="68">
        <f t="shared" si="3"/>
        <v>0</v>
      </c>
      <c r="L236" s="68">
        <v>0</v>
      </c>
      <c r="M236" s="68">
        <v>0</v>
      </c>
      <c r="N236" s="68">
        <v>0</v>
      </c>
      <c r="O236" s="68">
        <f t="shared" si="4"/>
        <v>0</v>
      </c>
      <c r="P236" s="68">
        <v>0</v>
      </c>
      <c r="Q236" s="68">
        <f t="shared" si="5"/>
        <v>0</v>
      </c>
      <c r="R236" s="68">
        <v>0</v>
      </c>
      <c r="S236" s="68">
        <f t="shared" si="6"/>
        <v>0</v>
      </c>
      <c r="T236" s="68">
        <v>0</v>
      </c>
      <c r="U236" s="68">
        <v>0</v>
      </c>
      <c r="V236" s="68">
        <v>0</v>
      </c>
      <c r="W236" s="68">
        <f t="shared" si="7"/>
        <v>0</v>
      </c>
      <c r="X236" s="68">
        <v>0</v>
      </c>
      <c r="Y236" s="68">
        <f t="shared" si="8"/>
        <v>0</v>
      </c>
      <c r="Z236" s="68">
        <v>0</v>
      </c>
      <c r="AA236" s="68">
        <f t="shared" si="9"/>
        <v>0</v>
      </c>
      <c r="AB236" s="690">
        <f t="shared" si="10"/>
        <v>0</v>
      </c>
      <c r="AC236" s="69">
        <f t="shared" si="23"/>
        <v>0</v>
      </c>
      <c r="AD236" s="69">
        <f t="shared" si="24"/>
        <v>0</v>
      </c>
      <c r="AE236" s="694">
        <f t="shared" si="13"/>
        <v>0</v>
      </c>
      <c r="AF236" s="698">
        <f t="shared" si="18"/>
        <v>0</v>
      </c>
      <c r="AG236" s="698" t="b">
        <f t="shared" si="17"/>
        <v>1</v>
      </c>
      <c r="AH236" t="s">
        <v>3124</v>
      </c>
      <c r="AI236" s="70">
        <v>0</v>
      </c>
      <c r="AJ236" s="70">
        <v>0</v>
      </c>
      <c r="AK236" s="70">
        <f t="shared" si="14"/>
        <v>0</v>
      </c>
      <c r="AL236" s="70"/>
      <c r="AM236" s="35">
        <v>0</v>
      </c>
      <c r="AN236" s="35">
        <f t="shared" si="15"/>
        <v>0</v>
      </c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ht="18.75" customHeight="1">
      <c r="A237" s="35"/>
      <c r="B237" s="67">
        <v>3994</v>
      </c>
      <c r="C237" s="68" t="s">
        <v>3137</v>
      </c>
      <c r="D237" s="68">
        <v>0</v>
      </c>
      <c r="E237" s="68">
        <v>0</v>
      </c>
      <c r="F237" s="68">
        <v>0</v>
      </c>
      <c r="G237" s="68">
        <f t="shared" si="1"/>
        <v>0</v>
      </c>
      <c r="H237" s="68">
        <v>0</v>
      </c>
      <c r="I237" s="68">
        <f t="shared" si="2"/>
        <v>0</v>
      </c>
      <c r="J237" s="68">
        <v>0</v>
      </c>
      <c r="K237" s="68">
        <f t="shared" si="3"/>
        <v>0</v>
      </c>
      <c r="L237" s="68">
        <v>0</v>
      </c>
      <c r="M237" s="68">
        <v>0</v>
      </c>
      <c r="N237" s="68">
        <v>0</v>
      </c>
      <c r="O237" s="68">
        <f t="shared" si="4"/>
        <v>0</v>
      </c>
      <c r="P237" s="68">
        <v>0</v>
      </c>
      <c r="Q237" s="68">
        <f t="shared" si="5"/>
        <v>0</v>
      </c>
      <c r="R237" s="68">
        <v>0</v>
      </c>
      <c r="S237" s="68">
        <f t="shared" si="6"/>
        <v>0</v>
      </c>
      <c r="T237" s="68">
        <v>0</v>
      </c>
      <c r="U237" s="68">
        <v>0</v>
      </c>
      <c r="V237" s="68">
        <v>0</v>
      </c>
      <c r="W237" s="68">
        <f t="shared" si="7"/>
        <v>0</v>
      </c>
      <c r="X237" s="68">
        <v>0</v>
      </c>
      <c r="Y237" s="68">
        <f t="shared" si="8"/>
        <v>0</v>
      </c>
      <c r="Z237" s="68">
        <v>0</v>
      </c>
      <c r="AA237" s="68">
        <f t="shared" si="9"/>
        <v>0</v>
      </c>
      <c r="AB237" s="690">
        <f t="shared" si="10"/>
        <v>0</v>
      </c>
      <c r="AC237" s="69">
        <f t="shared" si="23"/>
        <v>0</v>
      </c>
      <c r="AD237" s="69">
        <f t="shared" si="24"/>
        <v>0</v>
      </c>
      <c r="AE237" s="694">
        <f t="shared" si="13"/>
        <v>0</v>
      </c>
      <c r="AF237" s="698">
        <f t="shared" si="18"/>
        <v>0</v>
      </c>
      <c r="AG237" s="698" t="b">
        <f t="shared" si="17"/>
        <v>1</v>
      </c>
      <c r="AH237" t="s">
        <v>3124</v>
      </c>
      <c r="AI237" s="70">
        <v>0</v>
      </c>
      <c r="AJ237" s="70">
        <v>0</v>
      </c>
      <c r="AK237" s="70">
        <f t="shared" si="14"/>
        <v>0</v>
      </c>
      <c r="AL237" s="70"/>
      <c r="AM237" s="35">
        <v>0</v>
      </c>
      <c r="AN237" s="35">
        <f t="shared" si="15"/>
        <v>0</v>
      </c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ht="18.75" customHeight="1">
      <c r="A238" s="35"/>
      <c r="B238" s="67">
        <v>3995</v>
      </c>
      <c r="C238" s="68" t="s">
        <v>149</v>
      </c>
      <c r="D238" s="68">
        <v>0</v>
      </c>
      <c r="E238" s="68">
        <v>0</v>
      </c>
      <c r="F238" s="68">
        <v>0</v>
      </c>
      <c r="G238" s="68">
        <f t="shared" si="1"/>
        <v>0</v>
      </c>
      <c r="H238" s="68">
        <v>0</v>
      </c>
      <c r="I238" s="68">
        <f t="shared" si="2"/>
        <v>0</v>
      </c>
      <c r="J238" s="68">
        <v>0</v>
      </c>
      <c r="K238" s="68">
        <f t="shared" si="3"/>
        <v>0</v>
      </c>
      <c r="L238" s="68">
        <v>0</v>
      </c>
      <c r="M238" s="68">
        <v>0</v>
      </c>
      <c r="N238" s="68">
        <v>0</v>
      </c>
      <c r="O238" s="68">
        <f t="shared" si="4"/>
        <v>0</v>
      </c>
      <c r="P238" s="68">
        <v>0</v>
      </c>
      <c r="Q238" s="68">
        <f t="shared" si="5"/>
        <v>0</v>
      </c>
      <c r="R238" s="68">
        <v>0</v>
      </c>
      <c r="S238" s="68">
        <f t="shared" si="6"/>
        <v>0</v>
      </c>
      <c r="T238" s="68">
        <v>0</v>
      </c>
      <c r="U238" s="68">
        <v>0</v>
      </c>
      <c r="V238" s="68">
        <v>0</v>
      </c>
      <c r="W238" s="68">
        <f t="shared" si="7"/>
        <v>0</v>
      </c>
      <c r="X238" s="68">
        <v>0</v>
      </c>
      <c r="Y238" s="68">
        <f t="shared" si="8"/>
        <v>0</v>
      </c>
      <c r="Z238" s="68">
        <v>0</v>
      </c>
      <c r="AA238" s="68">
        <f t="shared" si="9"/>
        <v>0</v>
      </c>
      <c r="AB238" s="690">
        <f t="shared" si="10"/>
        <v>0</v>
      </c>
      <c r="AC238" s="69">
        <f t="shared" si="23"/>
        <v>0</v>
      </c>
      <c r="AD238" s="69">
        <f t="shared" si="24"/>
        <v>0</v>
      </c>
      <c r="AE238" s="694">
        <f t="shared" si="13"/>
        <v>0</v>
      </c>
      <c r="AF238" s="698">
        <f t="shared" si="18"/>
        <v>0</v>
      </c>
      <c r="AG238" s="698" t="b">
        <f t="shared" si="17"/>
        <v>1</v>
      </c>
      <c r="AH238" t="s">
        <v>3124</v>
      </c>
      <c r="AI238" s="70">
        <v>0</v>
      </c>
      <c r="AJ238" s="70">
        <v>0</v>
      </c>
      <c r="AK238" s="70">
        <f t="shared" si="14"/>
        <v>0</v>
      </c>
      <c r="AL238" s="70"/>
      <c r="AM238" s="35">
        <v>0</v>
      </c>
      <c r="AN238" s="35">
        <f t="shared" si="15"/>
        <v>0</v>
      </c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ht="18.75" customHeight="1">
      <c r="A239" s="35"/>
      <c r="B239" s="67">
        <v>3996</v>
      </c>
      <c r="C239" s="68" t="s">
        <v>3138</v>
      </c>
      <c r="D239" s="68">
        <v>0</v>
      </c>
      <c r="E239" s="68">
        <v>0</v>
      </c>
      <c r="F239" s="68">
        <v>0</v>
      </c>
      <c r="G239" s="68">
        <f t="shared" si="1"/>
        <v>0</v>
      </c>
      <c r="H239" s="68">
        <v>0</v>
      </c>
      <c r="I239" s="68">
        <f t="shared" si="2"/>
        <v>0</v>
      </c>
      <c r="J239" s="68">
        <v>0</v>
      </c>
      <c r="K239" s="68">
        <f t="shared" si="3"/>
        <v>0</v>
      </c>
      <c r="L239" s="68">
        <v>0</v>
      </c>
      <c r="M239" s="68">
        <v>0</v>
      </c>
      <c r="N239" s="68">
        <v>0</v>
      </c>
      <c r="O239" s="68">
        <f t="shared" si="4"/>
        <v>0</v>
      </c>
      <c r="P239" s="68">
        <v>0</v>
      </c>
      <c r="Q239" s="68">
        <f t="shared" si="5"/>
        <v>0</v>
      </c>
      <c r="R239" s="68">
        <v>0</v>
      </c>
      <c r="S239" s="68">
        <f t="shared" si="6"/>
        <v>0</v>
      </c>
      <c r="T239" s="68">
        <v>0</v>
      </c>
      <c r="U239" s="68">
        <v>0</v>
      </c>
      <c r="V239" s="68">
        <v>0</v>
      </c>
      <c r="W239" s="68">
        <f t="shared" si="7"/>
        <v>0</v>
      </c>
      <c r="X239" s="68">
        <v>0</v>
      </c>
      <c r="Y239" s="68">
        <f t="shared" si="8"/>
        <v>0</v>
      </c>
      <c r="Z239" s="68">
        <v>0</v>
      </c>
      <c r="AA239" s="68">
        <f t="shared" si="9"/>
        <v>0</v>
      </c>
      <c r="AB239" s="690">
        <f t="shared" si="10"/>
        <v>0</v>
      </c>
      <c r="AC239" s="69">
        <f t="shared" si="23"/>
        <v>0</v>
      </c>
      <c r="AD239" s="69">
        <f t="shared" si="24"/>
        <v>0</v>
      </c>
      <c r="AE239" s="694">
        <f t="shared" si="13"/>
        <v>0</v>
      </c>
      <c r="AF239" s="698">
        <f t="shared" si="18"/>
        <v>0</v>
      </c>
      <c r="AG239" s="698" t="b">
        <f t="shared" si="17"/>
        <v>1</v>
      </c>
      <c r="AH239" t="s">
        <v>3124</v>
      </c>
      <c r="AI239" s="70">
        <v>0</v>
      </c>
      <c r="AJ239" s="70">
        <v>0</v>
      </c>
      <c r="AK239" s="70">
        <f t="shared" si="14"/>
        <v>0</v>
      </c>
      <c r="AL239" s="70"/>
      <c r="AM239" s="35">
        <v>0</v>
      </c>
      <c r="AN239" s="35">
        <f t="shared" si="15"/>
        <v>0</v>
      </c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</row>
    <row r="240" spans="1:54" ht="18.75" customHeight="1">
      <c r="A240" s="35"/>
      <c r="B240" s="67">
        <v>4412</v>
      </c>
      <c r="C240" s="68" t="s">
        <v>3139</v>
      </c>
      <c r="D240" s="68">
        <v>0</v>
      </c>
      <c r="E240" s="68">
        <v>0</v>
      </c>
      <c r="F240" s="68">
        <v>0</v>
      </c>
      <c r="G240" s="68">
        <f t="shared" si="1"/>
        <v>0</v>
      </c>
      <c r="H240" s="68">
        <v>0</v>
      </c>
      <c r="I240" s="68">
        <f t="shared" si="2"/>
        <v>0</v>
      </c>
      <c r="J240" s="68">
        <v>0</v>
      </c>
      <c r="K240" s="68">
        <f t="shared" si="3"/>
        <v>0</v>
      </c>
      <c r="L240" s="68">
        <v>0</v>
      </c>
      <c r="M240" s="68">
        <v>0</v>
      </c>
      <c r="N240" s="68">
        <v>0</v>
      </c>
      <c r="O240" s="68">
        <f t="shared" si="4"/>
        <v>0</v>
      </c>
      <c r="P240" s="68">
        <v>0</v>
      </c>
      <c r="Q240" s="68">
        <f t="shared" si="5"/>
        <v>0</v>
      </c>
      <c r="R240" s="68">
        <v>0</v>
      </c>
      <c r="S240" s="68">
        <f t="shared" si="6"/>
        <v>0</v>
      </c>
      <c r="T240" s="68">
        <v>0</v>
      </c>
      <c r="U240" s="68">
        <v>0</v>
      </c>
      <c r="V240" s="68">
        <v>0</v>
      </c>
      <c r="W240" s="68">
        <f t="shared" si="7"/>
        <v>0</v>
      </c>
      <c r="X240" s="68">
        <v>0</v>
      </c>
      <c r="Y240" s="68">
        <f t="shared" si="8"/>
        <v>0</v>
      </c>
      <c r="Z240" s="68">
        <v>0</v>
      </c>
      <c r="AA240" s="68">
        <f t="shared" si="9"/>
        <v>0</v>
      </c>
      <c r="AB240" s="690">
        <v>0</v>
      </c>
      <c r="AC240" s="69">
        <f t="shared" si="23"/>
        <v>0</v>
      </c>
      <c r="AD240" s="69">
        <f t="shared" si="24"/>
        <v>0</v>
      </c>
      <c r="AE240" s="694">
        <f t="shared" si="13"/>
        <v>0</v>
      </c>
      <c r="AF240" s="698">
        <f t="shared" si="18"/>
        <v>0</v>
      </c>
      <c r="AG240" s="698" t="b">
        <f t="shared" si="17"/>
        <v>1</v>
      </c>
      <c r="AH240" t="s">
        <v>160</v>
      </c>
      <c r="AI240" s="70">
        <v>0</v>
      </c>
      <c r="AJ240" s="70">
        <v>0</v>
      </c>
      <c r="AK240" s="70">
        <f t="shared" si="14"/>
        <v>0</v>
      </c>
      <c r="AL240" s="70"/>
      <c r="AM240" s="35">
        <v>0</v>
      </c>
      <c r="AN240" s="35">
        <f t="shared" si="15"/>
        <v>0</v>
      </c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ht="18.75" customHeight="1">
      <c r="A241" s="35"/>
      <c r="B241" s="67">
        <v>4421</v>
      </c>
      <c r="C241" s="68" t="s">
        <v>3140</v>
      </c>
      <c r="D241" s="68">
        <v>0</v>
      </c>
      <c r="E241" s="68">
        <v>0</v>
      </c>
      <c r="F241" s="68">
        <v>0</v>
      </c>
      <c r="G241" s="68">
        <f t="shared" si="1"/>
        <v>0</v>
      </c>
      <c r="H241" s="68">
        <v>0</v>
      </c>
      <c r="I241" s="68">
        <f t="shared" si="2"/>
        <v>0</v>
      </c>
      <c r="J241" s="68">
        <v>0</v>
      </c>
      <c r="K241" s="68">
        <f t="shared" si="3"/>
        <v>0</v>
      </c>
      <c r="L241" s="68">
        <v>0</v>
      </c>
      <c r="M241" s="68">
        <v>0</v>
      </c>
      <c r="N241" s="68">
        <v>0</v>
      </c>
      <c r="O241" s="68">
        <f t="shared" si="4"/>
        <v>0</v>
      </c>
      <c r="P241" s="68">
        <v>0</v>
      </c>
      <c r="Q241" s="68">
        <f t="shared" si="5"/>
        <v>0</v>
      </c>
      <c r="R241" s="68">
        <v>0</v>
      </c>
      <c r="S241" s="68">
        <f t="shared" si="6"/>
        <v>0</v>
      </c>
      <c r="T241" s="68">
        <v>0</v>
      </c>
      <c r="U241" s="68">
        <v>0</v>
      </c>
      <c r="V241" s="68">
        <v>0</v>
      </c>
      <c r="W241" s="68">
        <f t="shared" si="7"/>
        <v>0</v>
      </c>
      <c r="X241" s="68">
        <v>0</v>
      </c>
      <c r="Y241" s="68">
        <f t="shared" si="8"/>
        <v>0</v>
      </c>
      <c r="Z241" s="68">
        <v>0</v>
      </c>
      <c r="AA241" s="68">
        <f t="shared" si="9"/>
        <v>0</v>
      </c>
      <c r="AB241" s="690">
        <v>0</v>
      </c>
      <c r="AC241" s="69">
        <f t="shared" si="23"/>
        <v>0</v>
      </c>
      <c r="AD241" s="69">
        <f t="shared" si="24"/>
        <v>0</v>
      </c>
      <c r="AE241" s="694">
        <f t="shared" si="13"/>
        <v>0</v>
      </c>
      <c r="AF241" s="698">
        <f t="shared" si="18"/>
        <v>0</v>
      </c>
      <c r="AG241" s="698" t="b">
        <f t="shared" si="17"/>
        <v>1</v>
      </c>
      <c r="AH241" t="s">
        <v>160</v>
      </c>
      <c r="AI241" s="70">
        <v>0</v>
      </c>
      <c r="AJ241" s="70">
        <v>0</v>
      </c>
      <c r="AK241" s="70">
        <f t="shared" si="14"/>
        <v>0</v>
      </c>
      <c r="AL241" s="70"/>
      <c r="AM241" s="35">
        <v>0</v>
      </c>
      <c r="AN241" s="35">
        <f t="shared" si="15"/>
        <v>0</v>
      </c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</row>
    <row r="242" spans="1:54" ht="18.75" customHeight="1">
      <c r="A242" s="35"/>
      <c r="B242" s="67">
        <v>4422</v>
      </c>
      <c r="C242" s="68" t="s">
        <v>938</v>
      </c>
      <c r="D242" s="68">
        <v>0</v>
      </c>
      <c r="E242" s="68">
        <v>0</v>
      </c>
      <c r="F242" s="68">
        <v>0</v>
      </c>
      <c r="G242" s="68">
        <f t="shared" si="1"/>
        <v>0</v>
      </c>
      <c r="H242" s="68">
        <v>0</v>
      </c>
      <c r="I242" s="68">
        <f t="shared" si="2"/>
        <v>0</v>
      </c>
      <c r="J242" s="68">
        <v>0</v>
      </c>
      <c r="K242" s="68">
        <f t="shared" si="3"/>
        <v>0</v>
      </c>
      <c r="L242" s="68">
        <v>0</v>
      </c>
      <c r="M242" s="68">
        <v>0</v>
      </c>
      <c r="N242" s="68">
        <v>0</v>
      </c>
      <c r="O242" s="68">
        <f t="shared" si="4"/>
        <v>0</v>
      </c>
      <c r="P242" s="68">
        <v>0</v>
      </c>
      <c r="Q242" s="68">
        <f t="shared" si="5"/>
        <v>0</v>
      </c>
      <c r="R242" s="68">
        <v>0</v>
      </c>
      <c r="S242" s="68">
        <f t="shared" si="6"/>
        <v>0</v>
      </c>
      <c r="T242" s="68">
        <v>0</v>
      </c>
      <c r="U242" s="68">
        <v>0</v>
      </c>
      <c r="V242" s="68">
        <v>0</v>
      </c>
      <c r="W242" s="68">
        <f t="shared" si="7"/>
        <v>0</v>
      </c>
      <c r="X242" s="68">
        <v>0</v>
      </c>
      <c r="Y242" s="68">
        <f t="shared" si="8"/>
        <v>0</v>
      </c>
      <c r="Z242" s="68">
        <v>0</v>
      </c>
      <c r="AA242" s="68">
        <f t="shared" si="9"/>
        <v>0</v>
      </c>
      <c r="AB242" s="690">
        <v>0</v>
      </c>
      <c r="AC242" s="69">
        <f t="shared" si="23"/>
        <v>0</v>
      </c>
      <c r="AD242" s="69">
        <f t="shared" si="24"/>
        <v>0</v>
      </c>
      <c r="AE242" s="694">
        <f t="shared" si="13"/>
        <v>0</v>
      </c>
      <c r="AF242" s="698">
        <f t="shared" si="18"/>
        <v>0</v>
      </c>
      <c r="AG242" s="698" t="b">
        <f t="shared" si="17"/>
        <v>1</v>
      </c>
      <c r="AH242" t="s">
        <v>160</v>
      </c>
      <c r="AI242" s="70">
        <v>0</v>
      </c>
      <c r="AJ242" s="70">
        <v>0</v>
      </c>
      <c r="AK242" s="70">
        <f t="shared" si="14"/>
        <v>0</v>
      </c>
      <c r="AL242" s="70"/>
      <c r="AM242" s="35">
        <v>0</v>
      </c>
      <c r="AN242" s="35">
        <f t="shared" si="15"/>
        <v>0</v>
      </c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ht="18.75" customHeight="1">
      <c r="A243" s="35"/>
      <c r="B243" s="67">
        <v>4424</v>
      </c>
      <c r="C243" s="68" t="s">
        <v>3141</v>
      </c>
      <c r="D243" s="68">
        <v>0</v>
      </c>
      <c r="E243" s="68">
        <v>0</v>
      </c>
      <c r="F243" s="68">
        <v>0</v>
      </c>
      <c r="G243" s="68">
        <f t="shared" si="1"/>
        <v>0</v>
      </c>
      <c r="H243" s="68">
        <v>0</v>
      </c>
      <c r="I243" s="68">
        <f t="shared" si="2"/>
        <v>0</v>
      </c>
      <c r="J243" s="68">
        <v>0</v>
      </c>
      <c r="K243" s="68">
        <f t="shared" si="3"/>
        <v>0</v>
      </c>
      <c r="L243" s="68">
        <v>0</v>
      </c>
      <c r="M243" s="68">
        <v>0</v>
      </c>
      <c r="N243" s="68">
        <v>0</v>
      </c>
      <c r="O243" s="68">
        <f t="shared" si="4"/>
        <v>0</v>
      </c>
      <c r="P243" s="68">
        <v>0</v>
      </c>
      <c r="Q243" s="68">
        <f t="shared" si="5"/>
        <v>0</v>
      </c>
      <c r="R243" s="68">
        <v>0</v>
      </c>
      <c r="S243" s="68">
        <f t="shared" si="6"/>
        <v>0</v>
      </c>
      <c r="T243" s="68">
        <v>0</v>
      </c>
      <c r="U243" s="68">
        <v>0</v>
      </c>
      <c r="V243" s="68">
        <v>0</v>
      </c>
      <c r="W243" s="68">
        <f t="shared" si="7"/>
        <v>0</v>
      </c>
      <c r="X243" s="68">
        <v>0</v>
      </c>
      <c r="Y243" s="68">
        <f t="shared" si="8"/>
        <v>0</v>
      </c>
      <c r="Z243" s="68">
        <v>0</v>
      </c>
      <c r="AA243" s="68">
        <f t="shared" si="9"/>
        <v>0</v>
      </c>
      <c r="AB243" s="690">
        <v>0</v>
      </c>
      <c r="AC243" s="69">
        <f t="shared" si="23"/>
        <v>0</v>
      </c>
      <c r="AD243" s="69">
        <f t="shared" si="24"/>
        <v>0</v>
      </c>
      <c r="AE243" s="694">
        <f t="shared" si="13"/>
        <v>0</v>
      </c>
      <c r="AF243" s="698">
        <f t="shared" si="18"/>
        <v>0</v>
      </c>
      <c r="AG243" s="698" t="b">
        <f t="shared" si="17"/>
        <v>1</v>
      </c>
      <c r="AH243" t="s">
        <v>160</v>
      </c>
      <c r="AI243" s="70">
        <v>0</v>
      </c>
      <c r="AJ243" s="70">
        <v>0</v>
      </c>
      <c r="AK243" s="70">
        <f t="shared" si="14"/>
        <v>0</v>
      </c>
      <c r="AL243" s="70"/>
      <c r="AM243" s="35">
        <v>0</v>
      </c>
      <c r="AN243" s="35">
        <f t="shared" si="15"/>
        <v>0</v>
      </c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ht="18.75" customHeight="1">
      <c r="A244" s="35"/>
      <c r="B244" s="67">
        <v>4451</v>
      </c>
      <c r="C244" s="68" t="s">
        <v>3142</v>
      </c>
      <c r="D244" s="68">
        <v>0</v>
      </c>
      <c r="E244" s="68">
        <v>0</v>
      </c>
      <c r="F244" s="68">
        <v>0</v>
      </c>
      <c r="G244" s="68">
        <f t="shared" si="1"/>
        <v>0</v>
      </c>
      <c r="H244" s="68">
        <v>0</v>
      </c>
      <c r="I244" s="68">
        <f t="shared" si="2"/>
        <v>0</v>
      </c>
      <c r="J244" s="68">
        <v>0</v>
      </c>
      <c r="K244" s="68">
        <f t="shared" si="3"/>
        <v>0</v>
      </c>
      <c r="L244" s="68">
        <v>0</v>
      </c>
      <c r="M244" s="68">
        <v>0</v>
      </c>
      <c r="N244" s="68">
        <v>0</v>
      </c>
      <c r="O244" s="68">
        <f t="shared" si="4"/>
        <v>0</v>
      </c>
      <c r="P244" s="68">
        <v>0</v>
      </c>
      <c r="Q244" s="68">
        <f t="shared" si="5"/>
        <v>0</v>
      </c>
      <c r="R244" s="68">
        <v>0</v>
      </c>
      <c r="S244" s="68">
        <f t="shared" si="6"/>
        <v>0</v>
      </c>
      <c r="T244" s="68">
        <v>0</v>
      </c>
      <c r="U244" s="68">
        <v>0</v>
      </c>
      <c r="V244" s="68">
        <v>0</v>
      </c>
      <c r="W244" s="68">
        <f t="shared" si="7"/>
        <v>0</v>
      </c>
      <c r="X244" s="68">
        <v>0</v>
      </c>
      <c r="Y244" s="68">
        <f t="shared" si="8"/>
        <v>0</v>
      </c>
      <c r="Z244" s="68">
        <v>0</v>
      </c>
      <c r="AA244" s="68">
        <f t="shared" si="9"/>
        <v>0</v>
      </c>
      <c r="AB244" s="690">
        <v>0</v>
      </c>
      <c r="AC244" s="69">
        <f t="shared" si="23"/>
        <v>0</v>
      </c>
      <c r="AD244" s="69">
        <f t="shared" si="24"/>
        <v>0</v>
      </c>
      <c r="AE244" s="694">
        <f t="shared" si="13"/>
        <v>0</v>
      </c>
      <c r="AF244" s="698">
        <f t="shared" si="18"/>
        <v>0</v>
      </c>
      <c r="AG244" s="698" t="b">
        <f t="shared" si="17"/>
        <v>1</v>
      </c>
      <c r="AH244" t="s">
        <v>160</v>
      </c>
      <c r="AI244" s="70">
        <v>0</v>
      </c>
      <c r="AJ244" s="70">
        <v>0</v>
      </c>
      <c r="AK244" s="70">
        <f t="shared" si="14"/>
        <v>0</v>
      </c>
      <c r="AL244" s="70"/>
      <c r="AM244" s="35">
        <v>0</v>
      </c>
      <c r="AN244" s="35">
        <f t="shared" si="15"/>
        <v>0</v>
      </c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ht="18.75" customHeight="1">
      <c r="A245" s="35"/>
      <c r="B245" s="67">
        <v>5111</v>
      </c>
      <c r="C245" s="68" t="s">
        <v>3143</v>
      </c>
      <c r="D245" s="68">
        <v>0</v>
      </c>
      <c r="E245" s="68">
        <v>0</v>
      </c>
      <c r="F245" s="68">
        <v>0</v>
      </c>
      <c r="G245" s="68">
        <f t="shared" si="1"/>
        <v>0</v>
      </c>
      <c r="H245" s="68">
        <v>0</v>
      </c>
      <c r="I245" s="68">
        <f t="shared" si="2"/>
        <v>0</v>
      </c>
      <c r="J245" s="68">
        <v>0</v>
      </c>
      <c r="K245" s="68">
        <f t="shared" si="3"/>
        <v>0</v>
      </c>
      <c r="L245" s="68">
        <v>0</v>
      </c>
      <c r="M245" s="68">
        <v>0</v>
      </c>
      <c r="N245" s="68">
        <v>0</v>
      </c>
      <c r="O245" s="68">
        <f t="shared" si="4"/>
        <v>0</v>
      </c>
      <c r="P245" s="68">
        <v>0</v>
      </c>
      <c r="Q245" s="68">
        <f t="shared" si="5"/>
        <v>0</v>
      </c>
      <c r="R245" s="68">
        <v>0</v>
      </c>
      <c r="S245" s="68">
        <f t="shared" si="6"/>
        <v>0</v>
      </c>
      <c r="T245" s="68">
        <v>0</v>
      </c>
      <c r="U245" s="68">
        <v>0</v>
      </c>
      <c r="V245" s="68">
        <v>0</v>
      </c>
      <c r="W245" s="68">
        <f t="shared" si="7"/>
        <v>0</v>
      </c>
      <c r="X245" s="68">
        <v>0</v>
      </c>
      <c r="Y245" s="68">
        <f t="shared" si="8"/>
        <v>0</v>
      </c>
      <c r="Z245" s="68">
        <v>0</v>
      </c>
      <c r="AA245" s="68">
        <f t="shared" si="9"/>
        <v>0</v>
      </c>
      <c r="AB245" s="690">
        <f t="shared" ref="AB245:AB305" si="25">D245+L245+T245</f>
        <v>0</v>
      </c>
      <c r="AC245" s="69">
        <f t="shared" si="23"/>
        <v>0</v>
      </c>
      <c r="AD245" s="69">
        <f t="shared" si="24"/>
        <v>0</v>
      </c>
      <c r="AE245" s="694">
        <f t="shared" si="13"/>
        <v>0</v>
      </c>
      <c r="AF245" s="698">
        <f t="shared" si="18"/>
        <v>0</v>
      </c>
      <c r="AG245" s="698" t="b">
        <f t="shared" si="17"/>
        <v>1</v>
      </c>
      <c r="AH245" t="s">
        <v>3144</v>
      </c>
      <c r="AI245" s="70">
        <v>0</v>
      </c>
      <c r="AJ245" s="70">
        <v>0</v>
      </c>
      <c r="AK245" s="70">
        <f t="shared" si="14"/>
        <v>0</v>
      </c>
      <c r="AL245" s="70"/>
      <c r="AM245" s="35">
        <v>0</v>
      </c>
      <c r="AN245" s="35">
        <f t="shared" si="15"/>
        <v>0</v>
      </c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ht="18.75" customHeight="1">
      <c r="A246" s="35"/>
      <c r="B246" s="67">
        <v>5121</v>
      </c>
      <c r="C246" s="68" t="s">
        <v>3145</v>
      </c>
      <c r="D246" s="68">
        <v>0</v>
      </c>
      <c r="E246" s="68">
        <v>0</v>
      </c>
      <c r="F246" s="68">
        <v>0</v>
      </c>
      <c r="G246" s="68">
        <f t="shared" si="1"/>
        <v>0</v>
      </c>
      <c r="H246" s="68">
        <v>0</v>
      </c>
      <c r="I246" s="68">
        <f t="shared" si="2"/>
        <v>0</v>
      </c>
      <c r="J246" s="68">
        <v>0</v>
      </c>
      <c r="K246" s="68">
        <f t="shared" si="3"/>
        <v>0</v>
      </c>
      <c r="L246" s="68">
        <v>0</v>
      </c>
      <c r="M246" s="68">
        <v>0</v>
      </c>
      <c r="N246" s="68">
        <v>0</v>
      </c>
      <c r="O246" s="68">
        <f t="shared" si="4"/>
        <v>0</v>
      </c>
      <c r="P246" s="68">
        <v>0</v>
      </c>
      <c r="Q246" s="68">
        <f t="shared" si="5"/>
        <v>0</v>
      </c>
      <c r="R246" s="68">
        <v>0</v>
      </c>
      <c r="S246" s="68">
        <f t="shared" si="6"/>
        <v>0</v>
      </c>
      <c r="T246" s="68">
        <v>0</v>
      </c>
      <c r="U246" s="68">
        <v>0</v>
      </c>
      <c r="V246" s="68">
        <v>0</v>
      </c>
      <c r="W246" s="68">
        <f t="shared" si="7"/>
        <v>0</v>
      </c>
      <c r="X246" s="68">
        <v>0</v>
      </c>
      <c r="Y246" s="68">
        <f t="shared" si="8"/>
        <v>0</v>
      </c>
      <c r="Z246" s="68">
        <v>0</v>
      </c>
      <c r="AA246" s="68">
        <f t="shared" si="9"/>
        <v>0</v>
      </c>
      <c r="AB246" s="690">
        <f t="shared" si="25"/>
        <v>0</v>
      </c>
      <c r="AC246" s="69">
        <f t="shared" si="23"/>
        <v>0</v>
      </c>
      <c r="AD246" s="69">
        <f t="shared" si="24"/>
        <v>0</v>
      </c>
      <c r="AE246" s="694">
        <f t="shared" si="13"/>
        <v>0</v>
      </c>
      <c r="AF246" s="698">
        <f t="shared" si="18"/>
        <v>0</v>
      </c>
      <c r="AG246" s="698" t="b">
        <f t="shared" si="17"/>
        <v>1</v>
      </c>
      <c r="AH246" t="s">
        <v>3144</v>
      </c>
      <c r="AI246" s="70">
        <v>0</v>
      </c>
      <c r="AJ246" s="70">
        <v>0</v>
      </c>
      <c r="AK246" s="70">
        <f t="shared" si="14"/>
        <v>0</v>
      </c>
      <c r="AL246" s="70"/>
      <c r="AM246" s="35">
        <v>0</v>
      </c>
      <c r="AN246" s="35">
        <f t="shared" si="15"/>
        <v>0</v>
      </c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ht="18.75" customHeight="1">
      <c r="A247" s="35"/>
      <c r="B247" s="67">
        <v>5131</v>
      </c>
      <c r="C247" s="68" t="s">
        <v>3146</v>
      </c>
      <c r="D247" s="68">
        <v>0</v>
      </c>
      <c r="E247" s="68">
        <v>0</v>
      </c>
      <c r="F247" s="68">
        <v>0</v>
      </c>
      <c r="G247" s="68">
        <f t="shared" si="1"/>
        <v>0</v>
      </c>
      <c r="H247" s="68">
        <v>0</v>
      </c>
      <c r="I247" s="68">
        <f t="shared" si="2"/>
        <v>0</v>
      </c>
      <c r="J247" s="68">
        <v>0</v>
      </c>
      <c r="K247" s="68">
        <f t="shared" si="3"/>
        <v>0</v>
      </c>
      <c r="L247" s="68">
        <v>0</v>
      </c>
      <c r="M247" s="68">
        <v>0</v>
      </c>
      <c r="N247" s="68">
        <v>0</v>
      </c>
      <c r="O247" s="68">
        <f t="shared" si="4"/>
        <v>0</v>
      </c>
      <c r="P247" s="68">
        <v>0</v>
      </c>
      <c r="Q247" s="68">
        <f t="shared" si="5"/>
        <v>0</v>
      </c>
      <c r="R247" s="68">
        <v>0</v>
      </c>
      <c r="S247" s="68">
        <f t="shared" si="6"/>
        <v>0</v>
      </c>
      <c r="T247" s="68">
        <v>0</v>
      </c>
      <c r="U247" s="68">
        <v>0</v>
      </c>
      <c r="V247" s="68">
        <v>0</v>
      </c>
      <c r="W247" s="68">
        <f t="shared" si="7"/>
        <v>0</v>
      </c>
      <c r="X247" s="68">
        <v>0</v>
      </c>
      <c r="Y247" s="68">
        <f t="shared" si="8"/>
        <v>0</v>
      </c>
      <c r="Z247" s="68">
        <v>0</v>
      </c>
      <c r="AA247" s="68">
        <f t="shared" si="9"/>
        <v>0</v>
      </c>
      <c r="AB247" s="690">
        <f t="shared" si="25"/>
        <v>0</v>
      </c>
      <c r="AC247" s="69">
        <f t="shared" si="23"/>
        <v>0</v>
      </c>
      <c r="AD247" s="69">
        <f t="shared" si="24"/>
        <v>0</v>
      </c>
      <c r="AE247" s="694">
        <f t="shared" si="13"/>
        <v>0</v>
      </c>
      <c r="AF247" s="698">
        <f t="shared" si="18"/>
        <v>0</v>
      </c>
      <c r="AG247" s="698" t="b">
        <f t="shared" si="17"/>
        <v>1</v>
      </c>
      <c r="AH247" t="s">
        <v>3144</v>
      </c>
      <c r="AI247" s="70">
        <v>0</v>
      </c>
      <c r="AJ247" s="70">
        <v>0</v>
      </c>
      <c r="AK247" s="70">
        <f t="shared" si="14"/>
        <v>0</v>
      </c>
      <c r="AL247" s="70"/>
      <c r="AM247" s="35">
        <v>0</v>
      </c>
      <c r="AN247" s="35">
        <f t="shared" si="15"/>
        <v>0</v>
      </c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ht="18.75" customHeight="1">
      <c r="A248" s="35"/>
      <c r="B248" s="67">
        <v>5151</v>
      </c>
      <c r="C248" s="68" t="s">
        <v>3147</v>
      </c>
      <c r="D248" s="68">
        <v>0</v>
      </c>
      <c r="E248" s="68">
        <v>0</v>
      </c>
      <c r="F248" s="68">
        <v>0</v>
      </c>
      <c r="G248" s="68">
        <f t="shared" si="1"/>
        <v>0</v>
      </c>
      <c r="H248" s="68">
        <v>0</v>
      </c>
      <c r="I248" s="68">
        <f t="shared" si="2"/>
        <v>0</v>
      </c>
      <c r="J248" s="68">
        <v>0</v>
      </c>
      <c r="K248" s="68">
        <f t="shared" si="3"/>
        <v>0</v>
      </c>
      <c r="L248" s="68">
        <v>0</v>
      </c>
      <c r="M248" s="68">
        <v>0</v>
      </c>
      <c r="N248" s="68">
        <v>0</v>
      </c>
      <c r="O248" s="68">
        <f t="shared" si="4"/>
        <v>0</v>
      </c>
      <c r="P248" s="68">
        <v>0</v>
      </c>
      <c r="Q248" s="68">
        <f t="shared" si="5"/>
        <v>0</v>
      </c>
      <c r="R248" s="68">
        <v>0</v>
      </c>
      <c r="S248" s="68">
        <f t="shared" si="6"/>
        <v>0</v>
      </c>
      <c r="T248" s="68">
        <v>0</v>
      </c>
      <c r="U248" s="68">
        <v>0</v>
      </c>
      <c r="V248" s="68">
        <v>0</v>
      </c>
      <c r="W248" s="68">
        <f t="shared" si="7"/>
        <v>0</v>
      </c>
      <c r="X248" s="68">
        <v>0</v>
      </c>
      <c r="Y248" s="68">
        <f t="shared" si="8"/>
        <v>0</v>
      </c>
      <c r="Z248" s="68">
        <v>0</v>
      </c>
      <c r="AA248" s="68">
        <f t="shared" si="9"/>
        <v>0</v>
      </c>
      <c r="AB248" s="690">
        <f t="shared" si="25"/>
        <v>0</v>
      </c>
      <c r="AC248" s="69">
        <f t="shared" si="23"/>
        <v>0</v>
      </c>
      <c r="AD248" s="69">
        <f t="shared" si="24"/>
        <v>0</v>
      </c>
      <c r="AE248" s="694">
        <f t="shared" si="13"/>
        <v>0</v>
      </c>
      <c r="AF248" s="698">
        <f t="shared" si="18"/>
        <v>0</v>
      </c>
      <c r="AG248" s="698" t="b">
        <f t="shared" si="17"/>
        <v>1</v>
      </c>
      <c r="AH248" t="s">
        <v>3144</v>
      </c>
      <c r="AI248" s="70">
        <v>0</v>
      </c>
      <c r="AJ248" s="70">
        <v>0</v>
      </c>
      <c r="AK248" s="70">
        <f t="shared" si="14"/>
        <v>0</v>
      </c>
      <c r="AL248" s="70"/>
      <c r="AM248" s="35">
        <v>0</v>
      </c>
      <c r="AN248" s="35">
        <f t="shared" si="15"/>
        <v>0</v>
      </c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ht="18.75" customHeight="1">
      <c r="A249" s="35"/>
      <c r="B249" s="67">
        <v>5191</v>
      </c>
      <c r="C249" s="68" t="s">
        <v>3148</v>
      </c>
      <c r="D249" s="68">
        <v>0</v>
      </c>
      <c r="E249" s="68">
        <v>0</v>
      </c>
      <c r="F249" s="68">
        <v>0</v>
      </c>
      <c r="G249" s="68">
        <f t="shared" si="1"/>
        <v>0</v>
      </c>
      <c r="H249" s="68">
        <v>0</v>
      </c>
      <c r="I249" s="68">
        <f t="shared" si="2"/>
        <v>0</v>
      </c>
      <c r="J249" s="68">
        <v>0</v>
      </c>
      <c r="K249" s="68">
        <f t="shared" si="3"/>
        <v>0</v>
      </c>
      <c r="L249" s="68">
        <v>0</v>
      </c>
      <c r="M249" s="68">
        <v>0</v>
      </c>
      <c r="N249" s="68">
        <v>0</v>
      </c>
      <c r="O249" s="68">
        <f t="shared" si="4"/>
        <v>0</v>
      </c>
      <c r="P249" s="68">
        <v>0</v>
      </c>
      <c r="Q249" s="68">
        <f t="shared" si="5"/>
        <v>0</v>
      </c>
      <c r="R249" s="68">
        <v>0</v>
      </c>
      <c r="S249" s="68">
        <f t="shared" si="6"/>
        <v>0</v>
      </c>
      <c r="T249" s="68">
        <v>0</v>
      </c>
      <c r="U249" s="68">
        <v>0</v>
      </c>
      <c r="V249" s="68">
        <v>0</v>
      </c>
      <c r="W249" s="68">
        <f t="shared" si="7"/>
        <v>0</v>
      </c>
      <c r="X249" s="68">
        <v>0</v>
      </c>
      <c r="Y249" s="68">
        <f t="shared" si="8"/>
        <v>0</v>
      </c>
      <c r="Z249" s="68">
        <v>0</v>
      </c>
      <c r="AA249" s="68">
        <f t="shared" si="9"/>
        <v>0</v>
      </c>
      <c r="AB249" s="690">
        <f t="shared" si="25"/>
        <v>0</v>
      </c>
      <c r="AC249" s="69">
        <f t="shared" si="23"/>
        <v>0</v>
      </c>
      <c r="AD249" s="69">
        <f t="shared" si="24"/>
        <v>0</v>
      </c>
      <c r="AE249" s="694">
        <f t="shared" si="13"/>
        <v>0</v>
      </c>
      <c r="AF249" s="698">
        <f t="shared" si="18"/>
        <v>0</v>
      </c>
      <c r="AG249" s="698" t="b">
        <f t="shared" si="17"/>
        <v>1</v>
      </c>
      <c r="AH249" t="s">
        <v>3144</v>
      </c>
      <c r="AI249" s="70">
        <v>0</v>
      </c>
      <c r="AJ249" s="70">
        <v>0</v>
      </c>
      <c r="AK249" s="70">
        <f t="shared" si="14"/>
        <v>0</v>
      </c>
      <c r="AL249" s="70"/>
      <c r="AM249" s="35">
        <v>0</v>
      </c>
      <c r="AN249" s="35">
        <f t="shared" si="15"/>
        <v>0</v>
      </c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ht="18.75" customHeight="1">
      <c r="A250" s="35"/>
      <c r="B250" s="67">
        <v>5192</v>
      </c>
      <c r="C250" s="68" t="s">
        <v>3149</v>
      </c>
      <c r="D250" s="68">
        <v>0</v>
      </c>
      <c r="E250" s="68">
        <v>0</v>
      </c>
      <c r="F250" s="68">
        <v>0</v>
      </c>
      <c r="G250" s="68">
        <f t="shared" si="1"/>
        <v>0</v>
      </c>
      <c r="H250" s="68">
        <v>0</v>
      </c>
      <c r="I250" s="68">
        <f t="shared" si="2"/>
        <v>0</v>
      </c>
      <c r="J250" s="68">
        <v>0</v>
      </c>
      <c r="K250" s="68">
        <f t="shared" si="3"/>
        <v>0</v>
      </c>
      <c r="L250" s="68">
        <v>0</v>
      </c>
      <c r="M250" s="68">
        <v>0</v>
      </c>
      <c r="N250" s="68">
        <v>0</v>
      </c>
      <c r="O250" s="68">
        <f t="shared" si="4"/>
        <v>0</v>
      </c>
      <c r="P250" s="68">
        <v>0</v>
      </c>
      <c r="Q250" s="68">
        <f t="shared" si="5"/>
        <v>0</v>
      </c>
      <c r="R250" s="68">
        <v>0</v>
      </c>
      <c r="S250" s="68">
        <f t="shared" si="6"/>
        <v>0</v>
      </c>
      <c r="T250" s="68">
        <v>0</v>
      </c>
      <c r="U250" s="68">
        <v>0</v>
      </c>
      <c r="V250" s="68">
        <v>0</v>
      </c>
      <c r="W250" s="68">
        <f t="shared" si="7"/>
        <v>0</v>
      </c>
      <c r="X250" s="68">
        <v>0</v>
      </c>
      <c r="Y250" s="68">
        <f t="shared" si="8"/>
        <v>0</v>
      </c>
      <c r="Z250" s="68">
        <v>0</v>
      </c>
      <c r="AA250" s="68">
        <f t="shared" si="9"/>
        <v>0</v>
      </c>
      <c r="AB250" s="690">
        <f t="shared" si="25"/>
        <v>0</v>
      </c>
      <c r="AC250" s="69">
        <f t="shared" si="23"/>
        <v>0</v>
      </c>
      <c r="AD250" s="69">
        <f t="shared" si="24"/>
        <v>0</v>
      </c>
      <c r="AE250" s="694">
        <f t="shared" si="13"/>
        <v>0</v>
      </c>
      <c r="AF250" s="698">
        <f t="shared" si="18"/>
        <v>0</v>
      </c>
      <c r="AG250" s="698" t="b">
        <f t="shared" si="17"/>
        <v>1</v>
      </c>
      <c r="AH250" t="s">
        <v>3144</v>
      </c>
      <c r="AI250" s="70">
        <v>0</v>
      </c>
      <c r="AJ250" s="70">
        <v>0</v>
      </c>
      <c r="AK250" s="70">
        <f t="shared" si="14"/>
        <v>0</v>
      </c>
      <c r="AL250" s="70"/>
      <c r="AM250" s="35">
        <v>0</v>
      </c>
      <c r="AN250" s="35">
        <f t="shared" si="15"/>
        <v>0</v>
      </c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ht="12.75" customHeight="1">
      <c r="A251" s="35"/>
      <c r="B251" s="67">
        <v>5211</v>
      </c>
      <c r="C251" s="68" t="s">
        <v>3150</v>
      </c>
      <c r="D251" s="68">
        <v>0</v>
      </c>
      <c r="E251" s="68">
        <v>0</v>
      </c>
      <c r="F251" s="68">
        <v>0</v>
      </c>
      <c r="G251" s="68">
        <f t="shared" si="1"/>
        <v>0</v>
      </c>
      <c r="H251" s="68">
        <v>0</v>
      </c>
      <c r="I251" s="68">
        <f t="shared" si="2"/>
        <v>0</v>
      </c>
      <c r="J251" s="68">
        <v>0</v>
      </c>
      <c r="K251" s="68">
        <f t="shared" si="3"/>
        <v>0</v>
      </c>
      <c r="L251" s="68">
        <v>0</v>
      </c>
      <c r="M251" s="68">
        <v>0</v>
      </c>
      <c r="N251" s="68">
        <v>0</v>
      </c>
      <c r="O251" s="68">
        <f t="shared" si="4"/>
        <v>0</v>
      </c>
      <c r="P251" s="68">
        <v>0</v>
      </c>
      <c r="Q251" s="68">
        <f t="shared" si="5"/>
        <v>0</v>
      </c>
      <c r="R251" s="68">
        <v>0</v>
      </c>
      <c r="S251" s="68">
        <f t="shared" si="6"/>
        <v>0</v>
      </c>
      <c r="T251" s="68">
        <v>0</v>
      </c>
      <c r="U251" s="68">
        <v>0</v>
      </c>
      <c r="V251" s="68">
        <v>0</v>
      </c>
      <c r="W251" s="68">
        <f t="shared" si="7"/>
        <v>0</v>
      </c>
      <c r="X251" s="68">
        <v>0</v>
      </c>
      <c r="Y251" s="68">
        <f t="shared" si="8"/>
        <v>0</v>
      </c>
      <c r="Z251" s="68">
        <v>0</v>
      </c>
      <c r="AA251" s="68">
        <f t="shared" si="9"/>
        <v>0</v>
      </c>
      <c r="AB251" s="690">
        <f t="shared" si="25"/>
        <v>0</v>
      </c>
      <c r="AC251" s="69">
        <f t="shared" si="23"/>
        <v>0</v>
      </c>
      <c r="AD251" s="69">
        <f t="shared" si="24"/>
        <v>0</v>
      </c>
      <c r="AE251" s="694">
        <f t="shared" si="13"/>
        <v>0</v>
      </c>
      <c r="AF251" s="698">
        <f t="shared" si="18"/>
        <v>0</v>
      </c>
      <c r="AG251" s="698" t="b">
        <f t="shared" si="17"/>
        <v>1</v>
      </c>
      <c r="AH251" t="s">
        <v>3151</v>
      </c>
      <c r="AI251" s="70">
        <v>0</v>
      </c>
      <c r="AJ251" s="70">
        <v>0</v>
      </c>
      <c r="AK251" s="70">
        <f t="shared" si="14"/>
        <v>0</v>
      </c>
      <c r="AL251" s="70"/>
      <c r="AM251" s="35">
        <v>0</v>
      </c>
      <c r="AN251" s="35">
        <f t="shared" si="15"/>
        <v>0</v>
      </c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ht="16.5" customHeight="1">
      <c r="A252" s="35"/>
      <c r="B252" s="67">
        <v>5221</v>
      </c>
      <c r="C252" s="68" t="s">
        <v>3152</v>
      </c>
      <c r="D252" s="68">
        <v>0</v>
      </c>
      <c r="E252" s="68">
        <v>0</v>
      </c>
      <c r="F252" s="68">
        <v>0</v>
      </c>
      <c r="G252" s="68">
        <f t="shared" si="1"/>
        <v>0</v>
      </c>
      <c r="H252" s="68">
        <v>0</v>
      </c>
      <c r="I252" s="68">
        <f t="shared" si="2"/>
        <v>0</v>
      </c>
      <c r="J252" s="68">
        <v>0</v>
      </c>
      <c r="K252" s="68">
        <f t="shared" si="3"/>
        <v>0</v>
      </c>
      <c r="L252" s="68">
        <v>0</v>
      </c>
      <c r="M252" s="68">
        <v>0</v>
      </c>
      <c r="N252" s="68">
        <v>0</v>
      </c>
      <c r="O252" s="68">
        <f t="shared" si="4"/>
        <v>0</v>
      </c>
      <c r="P252" s="68">
        <v>0</v>
      </c>
      <c r="Q252" s="68">
        <f t="shared" si="5"/>
        <v>0</v>
      </c>
      <c r="R252" s="68">
        <v>0</v>
      </c>
      <c r="S252" s="68">
        <f t="shared" si="6"/>
        <v>0</v>
      </c>
      <c r="T252" s="68">
        <v>0</v>
      </c>
      <c r="U252" s="68">
        <v>0</v>
      </c>
      <c r="V252" s="68">
        <v>0</v>
      </c>
      <c r="W252" s="68">
        <f t="shared" si="7"/>
        <v>0</v>
      </c>
      <c r="X252" s="68">
        <v>0</v>
      </c>
      <c r="Y252" s="68">
        <f t="shared" si="8"/>
        <v>0</v>
      </c>
      <c r="Z252" s="68">
        <v>0</v>
      </c>
      <c r="AA252" s="68">
        <f t="shared" si="9"/>
        <v>0</v>
      </c>
      <c r="AB252" s="690">
        <f t="shared" si="25"/>
        <v>0</v>
      </c>
      <c r="AC252" s="69">
        <f t="shared" si="23"/>
        <v>0</v>
      </c>
      <c r="AD252" s="69">
        <f t="shared" si="24"/>
        <v>0</v>
      </c>
      <c r="AE252" s="694">
        <f t="shared" si="13"/>
        <v>0</v>
      </c>
      <c r="AF252" s="698">
        <f t="shared" si="18"/>
        <v>0</v>
      </c>
      <c r="AG252" s="698" t="b">
        <f t="shared" si="17"/>
        <v>1</v>
      </c>
      <c r="AH252" t="s">
        <v>3151</v>
      </c>
      <c r="AI252" s="70">
        <v>0</v>
      </c>
      <c r="AJ252" s="70">
        <v>0</v>
      </c>
      <c r="AK252" s="70">
        <f t="shared" si="14"/>
        <v>0</v>
      </c>
      <c r="AL252" s="70"/>
      <c r="AM252" s="35">
        <v>0</v>
      </c>
      <c r="AN252" s="35">
        <f t="shared" si="15"/>
        <v>0</v>
      </c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ht="16.5" customHeight="1">
      <c r="A253" s="35"/>
      <c r="B253" s="67">
        <v>5231</v>
      </c>
      <c r="C253" s="68" t="s">
        <v>3153</v>
      </c>
      <c r="D253" s="68">
        <v>0</v>
      </c>
      <c r="E253" s="68">
        <v>0</v>
      </c>
      <c r="F253" s="68">
        <v>0</v>
      </c>
      <c r="G253" s="68">
        <f t="shared" si="1"/>
        <v>0</v>
      </c>
      <c r="H253" s="68">
        <v>0</v>
      </c>
      <c r="I253" s="68">
        <f t="shared" si="2"/>
        <v>0</v>
      </c>
      <c r="J253" s="68">
        <v>0</v>
      </c>
      <c r="K253" s="68">
        <f t="shared" si="3"/>
        <v>0</v>
      </c>
      <c r="L253" s="68">
        <v>0</v>
      </c>
      <c r="M253" s="68">
        <v>0</v>
      </c>
      <c r="N253" s="68">
        <v>0</v>
      </c>
      <c r="O253" s="68">
        <f t="shared" si="4"/>
        <v>0</v>
      </c>
      <c r="P253" s="68">
        <v>0</v>
      </c>
      <c r="Q253" s="68">
        <f t="shared" si="5"/>
        <v>0</v>
      </c>
      <c r="R253" s="68">
        <v>0</v>
      </c>
      <c r="S253" s="68">
        <f t="shared" si="6"/>
        <v>0</v>
      </c>
      <c r="T253" s="68">
        <v>0</v>
      </c>
      <c r="U253" s="68">
        <v>0</v>
      </c>
      <c r="V253" s="68">
        <v>0</v>
      </c>
      <c r="W253" s="68">
        <f t="shared" si="7"/>
        <v>0</v>
      </c>
      <c r="X253" s="68">
        <v>0</v>
      </c>
      <c r="Y253" s="68">
        <f t="shared" si="8"/>
        <v>0</v>
      </c>
      <c r="Z253" s="68">
        <v>0</v>
      </c>
      <c r="AA253" s="68">
        <f t="shared" si="9"/>
        <v>0</v>
      </c>
      <c r="AB253" s="690">
        <f t="shared" si="25"/>
        <v>0</v>
      </c>
      <c r="AC253" s="69">
        <f t="shared" si="23"/>
        <v>0</v>
      </c>
      <c r="AD253" s="69">
        <f t="shared" si="24"/>
        <v>0</v>
      </c>
      <c r="AE253" s="694">
        <f t="shared" si="13"/>
        <v>0</v>
      </c>
      <c r="AF253" s="698">
        <f t="shared" si="18"/>
        <v>0</v>
      </c>
      <c r="AG253" s="698" t="b">
        <f t="shared" si="17"/>
        <v>1</v>
      </c>
      <c r="AH253" t="s">
        <v>3151</v>
      </c>
      <c r="AI253" s="70">
        <v>0</v>
      </c>
      <c r="AJ253" s="70">
        <v>0</v>
      </c>
      <c r="AK253" s="70">
        <f t="shared" si="14"/>
        <v>0</v>
      </c>
      <c r="AL253" s="70"/>
      <c r="AM253" s="35">
        <v>0</v>
      </c>
      <c r="AN253" s="35">
        <f t="shared" si="15"/>
        <v>0</v>
      </c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ht="16.5" customHeight="1">
      <c r="A254" s="35"/>
      <c r="B254" s="67">
        <v>5291</v>
      </c>
      <c r="C254" s="68" t="s">
        <v>3154</v>
      </c>
      <c r="D254" s="68">
        <v>0</v>
      </c>
      <c r="E254" s="68">
        <v>0</v>
      </c>
      <c r="F254" s="68">
        <v>0</v>
      </c>
      <c r="G254" s="68">
        <f t="shared" si="1"/>
        <v>0</v>
      </c>
      <c r="H254" s="68">
        <v>0</v>
      </c>
      <c r="I254" s="68">
        <f t="shared" si="2"/>
        <v>0</v>
      </c>
      <c r="J254" s="68">
        <v>0</v>
      </c>
      <c r="K254" s="68">
        <f t="shared" si="3"/>
        <v>0</v>
      </c>
      <c r="L254" s="68">
        <v>0</v>
      </c>
      <c r="M254" s="68">
        <v>0</v>
      </c>
      <c r="N254" s="68">
        <v>0</v>
      </c>
      <c r="O254" s="68">
        <f t="shared" si="4"/>
        <v>0</v>
      </c>
      <c r="P254" s="68">
        <v>0</v>
      </c>
      <c r="Q254" s="68">
        <f t="shared" si="5"/>
        <v>0</v>
      </c>
      <c r="R254" s="68">
        <v>0</v>
      </c>
      <c r="S254" s="68">
        <f t="shared" si="6"/>
        <v>0</v>
      </c>
      <c r="T254" s="68">
        <v>0</v>
      </c>
      <c r="U254" s="68">
        <v>0</v>
      </c>
      <c r="V254" s="68">
        <v>0</v>
      </c>
      <c r="W254" s="68">
        <f t="shared" si="7"/>
        <v>0</v>
      </c>
      <c r="X254" s="68">
        <v>0</v>
      </c>
      <c r="Y254" s="68">
        <f t="shared" si="8"/>
        <v>0</v>
      </c>
      <c r="Z254" s="68">
        <v>0</v>
      </c>
      <c r="AA254" s="68">
        <f t="shared" si="9"/>
        <v>0</v>
      </c>
      <c r="AB254" s="690">
        <f t="shared" si="25"/>
        <v>0</v>
      </c>
      <c r="AC254" s="69">
        <f t="shared" si="23"/>
        <v>0</v>
      </c>
      <c r="AD254" s="69">
        <f t="shared" si="24"/>
        <v>0</v>
      </c>
      <c r="AE254" s="694">
        <f t="shared" si="13"/>
        <v>0</v>
      </c>
      <c r="AF254" s="698">
        <f t="shared" si="18"/>
        <v>0</v>
      </c>
      <c r="AG254" s="698" t="b">
        <f t="shared" si="17"/>
        <v>1</v>
      </c>
      <c r="AH254" t="s">
        <v>3151</v>
      </c>
      <c r="AI254" s="70">
        <v>0</v>
      </c>
      <c r="AJ254" s="70">
        <v>0</v>
      </c>
      <c r="AK254" s="70">
        <f t="shared" si="14"/>
        <v>0</v>
      </c>
      <c r="AL254" s="70"/>
      <c r="AM254" s="35">
        <v>0</v>
      </c>
      <c r="AN254" s="35">
        <f t="shared" si="15"/>
        <v>0</v>
      </c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ht="16.5" customHeight="1">
      <c r="A255" s="35"/>
      <c r="B255" s="67">
        <v>5311</v>
      </c>
      <c r="C255" s="68" t="s">
        <v>3155</v>
      </c>
      <c r="D255" s="68">
        <v>0</v>
      </c>
      <c r="E255" s="68">
        <v>0</v>
      </c>
      <c r="F255" s="68">
        <v>0</v>
      </c>
      <c r="G255" s="68">
        <f t="shared" si="1"/>
        <v>0</v>
      </c>
      <c r="H255" s="68">
        <v>0</v>
      </c>
      <c r="I255" s="68">
        <f t="shared" si="2"/>
        <v>0</v>
      </c>
      <c r="J255" s="68">
        <v>0</v>
      </c>
      <c r="K255" s="68">
        <f t="shared" si="3"/>
        <v>0</v>
      </c>
      <c r="L255" s="68">
        <v>0</v>
      </c>
      <c r="M255" s="68">
        <v>0</v>
      </c>
      <c r="N255" s="68">
        <v>0</v>
      </c>
      <c r="O255" s="68">
        <f t="shared" si="4"/>
        <v>0</v>
      </c>
      <c r="P255" s="68">
        <v>0</v>
      </c>
      <c r="Q255" s="68">
        <f t="shared" si="5"/>
        <v>0</v>
      </c>
      <c r="R255" s="68">
        <v>0</v>
      </c>
      <c r="S255" s="68">
        <f t="shared" si="6"/>
        <v>0</v>
      </c>
      <c r="T255" s="68">
        <v>0</v>
      </c>
      <c r="U255" s="68">
        <v>0</v>
      </c>
      <c r="V255" s="68">
        <v>0</v>
      </c>
      <c r="W255" s="68">
        <f t="shared" si="7"/>
        <v>0</v>
      </c>
      <c r="X255" s="68">
        <v>0</v>
      </c>
      <c r="Y255" s="68">
        <f t="shared" si="8"/>
        <v>0</v>
      </c>
      <c r="Z255" s="68">
        <v>0</v>
      </c>
      <c r="AA255" s="68">
        <f t="shared" si="9"/>
        <v>0</v>
      </c>
      <c r="AB255" s="690">
        <f t="shared" si="25"/>
        <v>0</v>
      </c>
      <c r="AC255" s="69">
        <f t="shared" si="23"/>
        <v>0</v>
      </c>
      <c r="AD255" s="69">
        <f t="shared" si="24"/>
        <v>0</v>
      </c>
      <c r="AE255" s="694">
        <f t="shared" si="13"/>
        <v>0</v>
      </c>
      <c r="AF255" s="698">
        <f t="shared" si="18"/>
        <v>0</v>
      </c>
      <c r="AG255" s="698" t="b">
        <f t="shared" si="17"/>
        <v>1</v>
      </c>
      <c r="AH255" t="s">
        <v>3156</v>
      </c>
      <c r="AI255" s="70">
        <v>0</v>
      </c>
      <c r="AJ255" s="70">
        <v>0</v>
      </c>
      <c r="AK255" s="70">
        <f t="shared" si="14"/>
        <v>0</v>
      </c>
      <c r="AL255" s="70"/>
      <c r="AM255" s="35">
        <v>0</v>
      </c>
      <c r="AN255" s="35">
        <f t="shared" si="15"/>
        <v>0</v>
      </c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ht="16.5" customHeight="1">
      <c r="A256" s="35"/>
      <c r="B256" s="67">
        <v>5321</v>
      </c>
      <c r="C256" s="68" t="s">
        <v>3157</v>
      </c>
      <c r="D256" s="68">
        <v>0</v>
      </c>
      <c r="E256" s="68">
        <v>0</v>
      </c>
      <c r="F256" s="68">
        <v>0</v>
      </c>
      <c r="G256" s="68">
        <f t="shared" si="1"/>
        <v>0</v>
      </c>
      <c r="H256" s="68">
        <v>0</v>
      </c>
      <c r="I256" s="68">
        <f t="shared" si="2"/>
        <v>0</v>
      </c>
      <c r="J256" s="68">
        <v>0</v>
      </c>
      <c r="K256" s="68">
        <f t="shared" si="3"/>
        <v>0</v>
      </c>
      <c r="L256" s="68">
        <v>0</v>
      </c>
      <c r="M256" s="68">
        <v>0</v>
      </c>
      <c r="N256" s="68">
        <v>0</v>
      </c>
      <c r="O256" s="68">
        <f t="shared" si="4"/>
        <v>0</v>
      </c>
      <c r="P256" s="68">
        <v>0</v>
      </c>
      <c r="Q256" s="68">
        <f t="shared" si="5"/>
        <v>0</v>
      </c>
      <c r="R256" s="68">
        <v>0</v>
      </c>
      <c r="S256" s="68">
        <f t="shared" si="6"/>
        <v>0</v>
      </c>
      <c r="T256" s="68">
        <v>0</v>
      </c>
      <c r="U256" s="68">
        <v>0</v>
      </c>
      <c r="V256" s="68">
        <v>0</v>
      </c>
      <c r="W256" s="68">
        <f t="shared" si="7"/>
        <v>0</v>
      </c>
      <c r="X256" s="68">
        <v>0</v>
      </c>
      <c r="Y256" s="68">
        <f t="shared" si="8"/>
        <v>0</v>
      </c>
      <c r="Z256" s="68">
        <v>0</v>
      </c>
      <c r="AA256" s="68">
        <f t="shared" si="9"/>
        <v>0</v>
      </c>
      <c r="AB256" s="690">
        <f t="shared" si="25"/>
        <v>0</v>
      </c>
      <c r="AC256" s="69">
        <f t="shared" si="23"/>
        <v>0</v>
      </c>
      <c r="AD256" s="69">
        <f t="shared" si="24"/>
        <v>0</v>
      </c>
      <c r="AE256" s="694">
        <f t="shared" si="13"/>
        <v>0</v>
      </c>
      <c r="AF256" s="698">
        <f t="shared" si="18"/>
        <v>0</v>
      </c>
      <c r="AG256" s="698" t="b">
        <f t="shared" si="17"/>
        <v>1</v>
      </c>
      <c r="AH256" t="s">
        <v>3156</v>
      </c>
      <c r="AI256" s="70">
        <v>0</v>
      </c>
      <c r="AJ256" s="70">
        <v>0</v>
      </c>
      <c r="AK256" s="70">
        <f t="shared" si="14"/>
        <v>0</v>
      </c>
      <c r="AL256" s="70"/>
      <c r="AM256" s="35">
        <v>0</v>
      </c>
      <c r="AN256" s="35">
        <f t="shared" si="15"/>
        <v>0</v>
      </c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ht="16.5" customHeight="1">
      <c r="A257" s="35"/>
      <c r="B257" s="67">
        <v>5411</v>
      </c>
      <c r="C257" s="68" t="s">
        <v>3158</v>
      </c>
      <c r="D257" s="68">
        <v>0</v>
      </c>
      <c r="E257" s="68">
        <v>0</v>
      </c>
      <c r="F257" s="68">
        <v>0</v>
      </c>
      <c r="G257" s="68">
        <f t="shared" si="1"/>
        <v>0</v>
      </c>
      <c r="H257" s="68">
        <v>0</v>
      </c>
      <c r="I257" s="68">
        <f t="shared" si="2"/>
        <v>0</v>
      </c>
      <c r="J257" s="68">
        <v>0</v>
      </c>
      <c r="K257" s="68">
        <f t="shared" si="3"/>
        <v>0</v>
      </c>
      <c r="L257" s="68">
        <v>0</v>
      </c>
      <c r="M257" s="68">
        <v>0</v>
      </c>
      <c r="N257" s="68">
        <v>0</v>
      </c>
      <c r="O257" s="68">
        <f t="shared" si="4"/>
        <v>0</v>
      </c>
      <c r="P257" s="68">
        <v>0</v>
      </c>
      <c r="Q257" s="68">
        <f t="shared" si="5"/>
        <v>0</v>
      </c>
      <c r="R257" s="68">
        <v>0</v>
      </c>
      <c r="S257" s="68">
        <f t="shared" si="6"/>
        <v>0</v>
      </c>
      <c r="T257" s="68">
        <v>0</v>
      </c>
      <c r="U257" s="68">
        <v>0</v>
      </c>
      <c r="V257" s="68">
        <v>0</v>
      </c>
      <c r="W257" s="68">
        <f t="shared" si="7"/>
        <v>0</v>
      </c>
      <c r="X257" s="68">
        <v>0</v>
      </c>
      <c r="Y257" s="68">
        <f t="shared" si="8"/>
        <v>0</v>
      </c>
      <c r="Z257" s="68">
        <v>0</v>
      </c>
      <c r="AA257" s="68">
        <f t="shared" si="9"/>
        <v>0</v>
      </c>
      <c r="AB257" s="690">
        <f t="shared" si="25"/>
        <v>0</v>
      </c>
      <c r="AC257" s="69">
        <f t="shared" si="23"/>
        <v>0</v>
      </c>
      <c r="AD257" s="69">
        <f t="shared" si="24"/>
        <v>0</v>
      </c>
      <c r="AE257" s="694">
        <f t="shared" si="13"/>
        <v>0</v>
      </c>
      <c r="AF257" s="698">
        <f t="shared" si="18"/>
        <v>0</v>
      </c>
      <c r="AG257" s="698" t="b">
        <f t="shared" si="17"/>
        <v>1</v>
      </c>
      <c r="AH257" t="s">
        <v>3159</v>
      </c>
      <c r="AI257" s="70">
        <v>0</v>
      </c>
      <c r="AJ257" s="70">
        <v>0</v>
      </c>
      <c r="AK257" s="70">
        <f t="shared" si="14"/>
        <v>0</v>
      </c>
      <c r="AL257" s="70"/>
      <c r="AM257" s="35">
        <v>0</v>
      </c>
      <c r="AN257" s="35">
        <f t="shared" si="15"/>
        <v>0</v>
      </c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ht="16.5" customHeight="1">
      <c r="A258" s="35"/>
      <c r="B258" s="67">
        <v>5412</v>
      </c>
      <c r="C258" s="68" t="s">
        <v>3160</v>
      </c>
      <c r="D258" s="68">
        <v>0</v>
      </c>
      <c r="E258" s="68">
        <v>0</v>
      </c>
      <c r="F258" s="68">
        <v>0</v>
      </c>
      <c r="G258" s="68">
        <f t="shared" si="1"/>
        <v>0</v>
      </c>
      <c r="H258" s="68">
        <v>0</v>
      </c>
      <c r="I258" s="68">
        <f t="shared" si="2"/>
        <v>0</v>
      </c>
      <c r="J258" s="68">
        <v>0</v>
      </c>
      <c r="K258" s="68">
        <f t="shared" si="3"/>
        <v>0</v>
      </c>
      <c r="L258" s="68">
        <v>0</v>
      </c>
      <c r="M258" s="68">
        <v>0</v>
      </c>
      <c r="N258" s="68">
        <v>0</v>
      </c>
      <c r="O258" s="68">
        <f t="shared" si="4"/>
        <v>0</v>
      </c>
      <c r="P258" s="68">
        <v>0</v>
      </c>
      <c r="Q258" s="68">
        <f t="shared" si="5"/>
        <v>0</v>
      </c>
      <c r="R258" s="68">
        <v>0</v>
      </c>
      <c r="S258" s="68">
        <f t="shared" si="6"/>
        <v>0</v>
      </c>
      <c r="T258" s="68">
        <v>0</v>
      </c>
      <c r="U258" s="68">
        <v>0</v>
      </c>
      <c r="V258" s="68">
        <v>0</v>
      </c>
      <c r="W258" s="68">
        <f t="shared" si="7"/>
        <v>0</v>
      </c>
      <c r="X258" s="68">
        <v>0</v>
      </c>
      <c r="Y258" s="68">
        <f t="shared" si="8"/>
        <v>0</v>
      </c>
      <c r="Z258" s="68">
        <v>0</v>
      </c>
      <c r="AA258" s="68">
        <f t="shared" si="9"/>
        <v>0</v>
      </c>
      <c r="AB258" s="690">
        <f t="shared" si="25"/>
        <v>0</v>
      </c>
      <c r="AC258" s="69">
        <f t="shared" si="23"/>
        <v>0</v>
      </c>
      <c r="AD258" s="69">
        <f t="shared" si="24"/>
        <v>0</v>
      </c>
      <c r="AE258" s="694">
        <f t="shared" si="13"/>
        <v>0</v>
      </c>
      <c r="AF258" s="698">
        <f t="shared" si="18"/>
        <v>0</v>
      </c>
      <c r="AG258" s="698" t="b">
        <f t="shared" si="17"/>
        <v>1</v>
      </c>
      <c r="AH258" t="s">
        <v>3159</v>
      </c>
      <c r="AI258" s="70">
        <v>0</v>
      </c>
      <c r="AJ258" s="70">
        <v>0</v>
      </c>
      <c r="AK258" s="70">
        <f t="shared" si="14"/>
        <v>0</v>
      </c>
      <c r="AL258" s="70"/>
      <c r="AM258" s="35">
        <v>0</v>
      </c>
      <c r="AN258" s="35">
        <f t="shared" si="15"/>
        <v>0</v>
      </c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ht="16.5" customHeight="1">
      <c r="A259" s="35"/>
      <c r="B259" s="67">
        <v>5413</v>
      </c>
      <c r="C259" s="68" t="s">
        <v>3161</v>
      </c>
      <c r="D259" s="68">
        <v>0</v>
      </c>
      <c r="E259" s="68">
        <v>0</v>
      </c>
      <c r="F259" s="68">
        <v>0</v>
      </c>
      <c r="G259" s="68">
        <f t="shared" si="1"/>
        <v>0</v>
      </c>
      <c r="H259" s="68">
        <v>0</v>
      </c>
      <c r="I259" s="68">
        <f t="shared" si="2"/>
        <v>0</v>
      </c>
      <c r="J259" s="68">
        <v>0</v>
      </c>
      <c r="K259" s="68">
        <f t="shared" si="3"/>
        <v>0</v>
      </c>
      <c r="L259" s="68">
        <v>0</v>
      </c>
      <c r="M259" s="68">
        <v>0</v>
      </c>
      <c r="N259" s="68">
        <v>0</v>
      </c>
      <c r="O259" s="68">
        <f t="shared" si="4"/>
        <v>0</v>
      </c>
      <c r="P259" s="68">
        <v>0</v>
      </c>
      <c r="Q259" s="68">
        <f t="shared" si="5"/>
        <v>0</v>
      </c>
      <c r="R259" s="68">
        <v>0</v>
      </c>
      <c r="S259" s="68">
        <f t="shared" si="6"/>
        <v>0</v>
      </c>
      <c r="T259" s="68">
        <v>0</v>
      </c>
      <c r="U259" s="68">
        <v>0</v>
      </c>
      <c r="V259" s="68">
        <v>0</v>
      </c>
      <c r="W259" s="68">
        <f t="shared" si="7"/>
        <v>0</v>
      </c>
      <c r="X259" s="68">
        <v>0</v>
      </c>
      <c r="Y259" s="68">
        <f t="shared" si="8"/>
        <v>0</v>
      </c>
      <c r="Z259" s="68">
        <v>0</v>
      </c>
      <c r="AA259" s="68">
        <f t="shared" si="9"/>
        <v>0</v>
      </c>
      <c r="AB259" s="690">
        <f t="shared" si="25"/>
        <v>0</v>
      </c>
      <c r="AC259" s="69">
        <f t="shared" si="23"/>
        <v>0</v>
      </c>
      <c r="AD259" s="69">
        <f t="shared" si="24"/>
        <v>0</v>
      </c>
      <c r="AE259" s="694">
        <f t="shared" si="13"/>
        <v>0</v>
      </c>
      <c r="AF259" s="698">
        <f t="shared" si="18"/>
        <v>0</v>
      </c>
      <c r="AG259" s="698" t="b">
        <f t="shared" si="17"/>
        <v>1</v>
      </c>
      <c r="AH259" t="s">
        <v>3159</v>
      </c>
      <c r="AI259" s="70">
        <v>0</v>
      </c>
      <c r="AJ259" s="70">
        <v>0</v>
      </c>
      <c r="AK259" s="70">
        <f t="shared" si="14"/>
        <v>0</v>
      </c>
      <c r="AL259" s="70"/>
      <c r="AM259" s="35">
        <v>0</v>
      </c>
      <c r="AN259" s="35">
        <f t="shared" si="15"/>
        <v>0</v>
      </c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ht="16.5" customHeight="1">
      <c r="A260" s="35"/>
      <c r="B260" s="67">
        <v>5414</v>
      </c>
      <c r="C260" s="68" t="s">
        <v>3162</v>
      </c>
      <c r="D260" s="68">
        <v>0</v>
      </c>
      <c r="E260" s="68">
        <v>0</v>
      </c>
      <c r="F260" s="68">
        <v>0</v>
      </c>
      <c r="G260" s="68">
        <f t="shared" si="1"/>
        <v>0</v>
      </c>
      <c r="H260" s="68">
        <v>0</v>
      </c>
      <c r="I260" s="68">
        <f t="shared" si="2"/>
        <v>0</v>
      </c>
      <c r="J260" s="68">
        <v>0</v>
      </c>
      <c r="K260" s="68">
        <f t="shared" si="3"/>
        <v>0</v>
      </c>
      <c r="L260" s="68">
        <v>0</v>
      </c>
      <c r="M260" s="68">
        <v>0</v>
      </c>
      <c r="N260" s="68">
        <v>0</v>
      </c>
      <c r="O260" s="68">
        <f t="shared" si="4"/>
        <v>0</v>
      </c>
      <c r="P260" s="68">
        <v>0</v>
      </c>
      <c r="Q260" s="68">
        <f t="shared" si="5"/>
        <v>0</v>
      </c>
      <c r="R260" s="68">
        <v>0</v>
      </c>
      <c r="S260" s="68">
        <f t="shared" si="6"/>
        <v>0</v>
      </c>
      <c r="T260" s="68">
        <v>0</v>
      </c>
      <c r="U260" s="68">
        <v>0</v>
      </c>
      <c r="V260" s="68">
        <v>0</v>
      </c>
      <c r="W260" s="68">
        <f t="shared" si="7"/>
        <v>0</v>
      </c>
      <c r="X260" s="68">
        <v>0</v>
      </c>
      <c r="Y260" s="68">
        <f t="shared" si="8"/>
        <v>0</v>
      </c>
      <c r="Z260" s="68">
        <v>0</v>
      </c>
      <c r="AA260" s="68">
        <f t="shared" si="9"/>
        <v>0</v>
      </c>
      <c r="AB260" s="690">
        <f t="shared" si="25"/>
        <v>0</v>
      </c>
      <c r="AC260" s="69">
        <f t="shared" si="23"/>
        <v>0</v>
      </c>
      <c r="AD260" s="69">
        <f t="shared" si="24"/>
        <v>0</v>
      </c>
      <c r="AE260" s="694">
        <f t="shared" si="13"/>
        <v>0</v>
      </c>
      <c r="AF260" s="698">
        <f t="shared" si="18"/>
        <v>0</v>
      </c>
      <c r="AG260" s="698" t="b">
        <f t="shared" si="17"/>
        <v>1</v>
      </c>
      <c r="AH260" t="s">
        <v>3159</v>
      </c>
      <c r="AI260" s="70">
        <v>0</v>
      </c>
      <c r="AJ260" s="70">
        <v>0</v>
      </c>
      <c r="AK260" s="70">
        <f t="shared" si="14"/>
        <v>0</v>
      </c>
      <c r="AL260" s="70"/>
      <c r="AM260" s="35">
        <v>0</v>
      </c>
      <c r="AN260" s="35">
        <f t="shared" si="15"/>
        <v>0</v>
      </c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ht="16.5" customHeight="1">
      <c r="A261" s="35"/>
      <c r="B261" s="67">
        <v>5421</v>
      </c>
      <c r="C261" s="68" t="s">
        <v>3163</v>
      </c>
      <c r="D261" s="68">
        <v>0</v>
      </c>
      <c r="E261" s="68">
        <v>0</v>
      </c>
      <c r="F261" s="68">
        <v>0</v>
      </c>
      <c r="G261" s="68">
        <f t="shared" si="1"/>
        <v>0</v>
      </c>
      <c r="H261" s="68">
        <v>0</v>
      </c>
      <c r="I261" s="68">
        <f t="shared" si="2"/>
        <v>0</v>
      </c>
      <c r="J261" s="68">
        <v>0</v>
      </c>
      <c r="K261" s="68">
        <f t="shared" si="3"/>
        <v>0</v>
      </c>
      <c r="L261" s="68">
        <v>0</v>
      </c>
      <c r="M261" s="68">
        <v>0</v>
      </c>
      <c r="N261" s="68">
        <v>0</v>
      </c>
      <c r="O261" s="68">
        <f t="shared" si="4"/>
        <v>0</v>
      </c>
      <c r="P261" s="68">
        <v>0</v>
      </c>
      <c r="Q261" s="68">
        <f t="shared" si="5"/>
        <v>0</v>
      </c>
      <c r="R261" s="68">
        <v>0</v>
      </c>
      <c r="S261" s="68">
        <f t="shared" si="6"/>
        <v>0</v>
      </c>
      <c r="T261" s="68">
        <v>0</v>
      </c>
      <c r="U261" s="68">
        <v>0</v>
      </c>
      <c r="V261" s="68">
        <v>0</v>
      </c>
      <c r="W261" s="68">
        <f t="shared" si="7"/>
        <v>0</v>
      </c>
      <c r="X261" s="68">
        <v>0</v>
      </c>
      <c r="Y261" s="68">
        <f t="shared" si="8"/>
        <v>0</v>
      </c>
      <c r="Z261" s="68">
        <v>0</v>
      </c>
      <c r="AA261" s="68">
        <f t="shared" si="9"/>
        <v>0</v>
      </c>
      <c r="AB261" s="690">
        <f t="shared" si="25"/>
        <v>0</v>
      </c>
      <c r="AC261" s="69">
        <f t="shared" si="23"/>
        <v>0</v>
      </c>
      <c r="AD261" s="69">
        <f t="shared" si="24"/>
        <v>0</v>
      </c>
      <c r="AE261" s="694">
        <f t="shared" si="13"/>
        <v>0</v>
      </c>
      <c r="AF261" s="698">
        <f t="shared" si="18"/>
        <v>0</v>
      </c>
      <c r="AG261" s="698" t="b">
        <f t="shared" si="17"/>
        <v>1</v>
      </c>
      <c r="AH261" t="s">
        <v>3159</v>
      </c>
      <c r="AI261" s="70">
        <v>0</v>
      </c>
      <c r="AJ261" s="70">
        <v>0</v>
      </c>
      <c r="AK261" s="70">
        <f t="shared" si="14"/>
        <v>0</v>
      </c>
      <c r="AL261" s="70"/>
      <c r="AM261" s="35">
        <v>0</v>
      </c>
      <c r="AN261" s="35">
        <f t="shared" si="15"/>
        <v>0</v>
      </c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ht="16.5" customHeight="1">
      <c r="A262" s="35"/>
      <c r="B262" s="67">
        <v>5431</v>
      </c>
      <c r="C262" s="68" t="s">
        <v>3164</v>
      </c>
      <c r="D262" s="68">
        <v>0</v>
      </c>
      <c r="E262" s="68">
        <v>0</v>
      </c>
      <c r="F262" s="68">
        <v>0</v>
      </c>
      <c r="G262" s="68">
        <f t="shared" si="1"/>
        <v>0</v>
      </c>
      <c r="H262" s="68">
        <v>0</v>
      </c>
      <c r="I262" s="68">
        <f t="shared" si="2"/>
        <v>0</v>
      </c>
      <c r="J262" s="68">
        <v>0</v>
      </c>
      <c r="K262" s="68">
        <f t="shared" si="3"/>
        <v>0</v>
      </c>
      <c r="L262" s="68">
        <v>0</v>
      </c>
      <c r="M262" s="68">
        <v>0</v>
      </c>
      <c r="N262" s="68">
        <v>0</v>
      </c>
      <c r="O262" s="68">
        <f t="shared" si="4"/>
        <v>0</v>
      </c>
      <c r="P262" s="68">
        <v>0</v>
      </c>
      <c r="Q262" s="68">
        <f t="shared" si="5"/>
        <v>0</v>
      </c>
      <c r="R262" s="68">
        <v>0</v>
      </c>
      <c r="S262" s="68">
        <f t="shared" si="6"/>
        <v>0</v>
      </c>
      <c r="T262" s="68">
        <v>0</v>
      </c>
      <c r="U262" s="68">
        <v>0</v>
      </c>
      <c r="V262" s="68">
        <v>0</v>
      </c>
      <c r="W262" s="68">
        <f t="shared" si="7"/>
        <v>0</v>
      </c>
      <c r="X262" s="68">
        <v>0</v>
      </c>
      <c r="Y262" s="68">
        <f t="shared" si="8"/>
        <v>0</v>
      </c>
      <c r="Z262" s="68">
        <v>0</v>
      </c>
      <c r="AA262" s="68">
        <f t="shared" si="9"/>
        <v>0</v>
      </c>
      <c r="AB262" s="690">
        <f t="shared" si="25"/>
        <v>0</v>
      </c>
      <c r="AC262" s="69">
        <f t="shared" si="23"/>
        <v>0</v>
      </c>
      <c r="AD262" s="69">
        <f t="shared" si="24"/>
        <v>0</v>
      </c>
      <c r="AE262" s="694">
        <f t="shared" si="13"/>
        <v>0</v>
      </c>
      <c r="AF262" s="698">
        <f t="shared" si="18"/>
        <v>0</v>
      </c>
      <c r="AG262" s="698" t="b">
        <f t="shared" si="17"/>
        <v>1</v>
      </c>
      <c r="AH262" t="s">
        <v>3159</v>
      </c>
      <c r="AI262" s="70">
        <v>0</v>
      </c>
      <c r="AJ262" s="70">
        <v>0</v>
      </c>
      <c r="AK262" s="70">
        <f t="shared" si="14"/>
        <v>0</v>
      </c>
      <c r="AL262" s="70"/>
      <c r="AM262" s="35">
        <v>0</v>
      </c>
      <c r="AN262" s="35">
        <f t="shared" si="15"/>
        <v>0</v>
      </c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ht="16.5" customHeight="1">
      <c r="A263" s="35"/>
      <c r="B263" s="67">
        <v>5432</v>
      </c>
      <c r="C263" s="68" t="s">
        <v>3165</v>
      </c>
      <c r="D263" s="68">
        <v>0</v>
      </c>
      <c r="E263" s="68">
        <v>0</v>
      </c>
      <c r="F263" s="68">
        <v>0</v>
      </c>
      <c r="G263" s="68">
        <f t="shared" si="1"/>
        <v>0</v>
      </c>
      <c r="H263" s="68">
        <v>0</v>
      </c>
      <c r="I263" s="68">
        <f t="shared" si="2"/>
        <v>0</v>
      </c>
      <c r="J263" s="68">
        <v>0</v>
      </c>
      <c r="K263" s="68">
        <f t="shared" si="3"/>
        <v>0</v>
      </c>
      <c r="L263" s="68">
        <v>0</v>
      </c>
      <c r="M263" s="68">
        <v>0</v>
      </c>
      <c r="N263" s="68">
        <v>0</v>
      </c>
      <c r="O263" s="68">
        <f t="shared" si="4"/>
        <v>0</v>
      </c>
      <c r="P263" s="68">
        <v>0</v>
      </c>
      <c r="Q263" s="68">
        <f t="shared" si="5"/>
        <v>0</v>
      </c>
      <c r="R263" s="68">
        <v>0</v>
      </c>
      <c r="S263" s="68">
        <f t="shared" si="6"/>
        <v>0</v>
      </c>
      <c r="T263" s="68">
        <v>0</v>
      </c>
      <c r="U263" s="68">
        <v>0</v>
      </c>
      <c r="V263" s="68">
        <v>0</v>
      </c>
      <c r="W263" s="68">
        <f t="shared" si="7"/>
        <v>0</v>
      </c>
      <c r="X263" s="68">
        <v>0</v>
      </c>
      <c r="Y263" s="68">
        <f t="shared" si="8"/>
        <v>0</v>
      </c>
      <c r="Z263" s="68">
        <v>0</v>
      </c>
      <c r="AA263" s="68">
        <f t="shared" si="9"/>
        <v>0</v>
      </c>
      <c r="AB263" s="690">
        <f t="shared" si="25"/>
        <v>0</v>
      </c>
      <c r="AC263" s="69">
        <f t="shared" si="23"/>
        <v>0</v>
      </c>
      <c r="AD263" s="69">
        <f t="shared" si="24"/>
        <v>0</v>
      </c>
      <c r="AE263" s="694">
        <f t="shared" si="13"/>
        <v>0</v>
      </c>
      <c r="AF263" s="698">
        <f t="shared" si="18"/>
        <v>0</v>
      </c>
      <c r="AG263" s="698" t="b">
        <f t="shared" si="17"/>
        <v>1</v>
      </c>
      <c r="AH263" t="s">
        <v>3159</v>
      </c>
      <c r="AI263" s="70">
        <v>0</v>
      </c>
      <c r="AJ263" s="70">
        <v>0</v>
      </c>
      <c r="AK263" s="70">
        <f t="shared" si="14"/>
        <v>0</v>
      </c>
      <c r="AL263" s="70"/>
      <c r="AM263" s="35">
        <v>0</v>
      </c>
      <c r="AN263" s="35">
        <f t="shared" si="15"/>
        <v>0</v>
      </c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ht="16.5" customHeight="1">
      <c r="A264" s="35"/>
      <c r="B264" s="67">
        <v>5441</v>
      </c>
      <c r="C264" s="68" t="s">
        <v>3166</v>
      </c>
      <c r="D264" s="68">
        <v>0</v>
      </c>
      <c r="E264" s="68">
        <v>0</v>
      </c>
      <c r="F264" s="68">
        <v>0</v>
      </c>
      <c r="G264" s="68">
        <f t="shared" ref="G264:G305" si="26">E264+F264</f>
        <v>0</v>
      </c>
      <c r="H264" s="68">
        <v>0</v>
      </c>
      <c r="I264" s="68">
        <f t="shared" ref="I264:I305" si="27">D264-G264+H264</f>
        <v>0</v>
      </c>
      <c r="J264" s="68">
        <v>0</v>
      </c>
      <c r="K264" s="68">
        <f t="shared" ref="K264:K305" si="28">I264-J264</f>
        <v>0</v>
      </c>
      <c r="L264" s="68">
        <v>0</v>
      </c>
      <c r="M264" s="68">
        <v>0</v>
      </c>
      <c r="N264" s="68">
        <v>0</v>
      </c>
      <c r="O264" s="68">
        <f t="shared" ref="O264:O305" si="29">M264+N264</f>
        <v>0</v>
      </c>
      <c r="P264" s="68">
        <v>0</v>
      </c>
      <c r="Q264" s="68">
        <f t="shared" ref="Q264:Q305" si="30">L264-O264+P264</f>
        <v>0</v>
      </c>
      <c r="R264" s="68">
        <v>0</v>
      </c>
      <c r="S264" s="68">
        <f t="shared" ref="S264:S305" si="31">Q264-R264</f>
        <v>0</v>
      </c>
      <c r="T264" s="68">
        <v>0</v>
      </c>
      <c r="U264" s="68">
        <v>0</v>
      </c>
      <c r="V264" s="68">
        <v>0</v>
      </c>
      <c r="W264" s="68">
        <f t="shared" ref="W264:W305" si="32">U264+V264</f>
        <v>0</v>
      </c>
      <c r="X264" s="68">
        <v>0</v>
      </c>
      <c r="Y264" s="68">
        <f t="shared" ref="Y264:Y305" si="33">T264-W264+X264</f>
        <v>0</v>
      </c>
      <c r="Z264" s="68">
        <v>0</v>
      </c>
      <c r="AA264" s="68">
        <f t="shared" ref="AA264:AA305" si="34">Y264-Z264</f>
        <v>0</v>
      </c>
      <c r="AB264" s="690">
        <f t="shared" si="25"/>
        <v>0</v>
      </c>
      <c r="AC264" s="69">
        <f t="shared" si="23"/>
        <v>0</v>
      </c>
      <c r="AD264" s="69">
        <f t="shared" si="24"/>
        <v>0</v>
      </c>
      <c r="AE264" s="694">
        <f t="shared" ref="AE264:AE313" si="35">AD264-AC264</f>
        <v>0</v>
      </c>
      <c r="AF264" s="698">
        <f t="shared" si="18"/>
        <v>0</v>
      </c>
      <c r="AG264" s="698" t="b">
        <f t="shared" si="17"/>
        <v>1</v>
      </c>
      <c r="AH264" t="s">
        <v>3159</v>
      </c>
      <c r="AI264" s="70">
        <v>0</v>
      </c>
      <c r="AJ264" s="70">
        <v>0</v>
      </c>
      <c r="AK264" s="70">
        <f t="shared" ref="AK264:AK305" si="36">AI264-AJ264</f>
        <v>0</v>
      </c>
      <c r="AL264" s="70"/>
      <c r="AM264" s="35">
        <v>0</v>
      </c>
      <c r="AN264" s="35">
        <f t="shared" ref="AN264:AN305" si="37">AI264-AM264</f>
        <v>0</v>
      </c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ht="16.5" customHeight="1">
      <c r="A265" s="35"/>
      <c r="B265" s="67">
        <v>5451</v>
      </c>
      <c r="C265" s="68" t="s">
        <v>3167</v>
      </c>
      <c r="D265" s="68">
        <v>0</v>
      </c>
      <c r="E265" s="68">
        <v>0</v>
      </c>
      <c r="F265" s="68">
        <v>0</v>
      </c>
      <c r="G265" s="68">
        <f t="shared" si="26"/>
        <v>0</v>
      </c>
      <c r="H265" s="68">
        <v>0</v>
      </c>
      <c r="I265" s="68">
        <f t="shared" si="27"/>
        <v>0</v>
      </c>
      <c r="J265" s="68">
        <v>0</v>
      </c>
      <c r="K265" s="68">
        <f t="shared" si="28"/>
        <v>0</v>
      </c>
      <c r="L265" s="68">
        <v>0</v>
      </c>
      <c r="M265" s="68">
        <v>0</v>
      </c>
      <c r="N265" s="68">
        <v>0</v>
      </c>
      <c r="O265" s="68">
        <f t="shared" si="29"/>
        <v>0</v>
      </c>
      <c r="P265" s="68">
        <v>0</v>
      </c>
      <c r="Q265" s="68">
        <f t="shared" si="30"/>
        <v>0</v>
      </c>
      <c r="R265" s="68">
        <v>0</v>
      </c>
      <c r="S265" s="68">
        <f t="shared" si="31"/>
        <v>0</v>
      </c>
      <c r="T265" s="68">
        <v>0</v>
      </c>
      <c r="U265" s="68">
        <v>0</v>
      </c>
      <c r="V265" s="68">
        <v>0</v>
      </c>
      <c r="W265" s="68">
        <f t="shared" si="32"/>
        <v>0</v>
      </c>
      <c r="X265" s="68">
        <v>0</v>
      </c>
      <c r="Y265" s="68">
        <f t="shared" si="33"/>
        <v>0</v>
      </c>
      <c r="Z265" s="68">
        <v>0</v>
      </c>
      <c r="AA265" s="68">
        <f t="shared" si="34"/>
        <v>0</v>
      </c>
      <c r="AB265" s="690">
        <f t="shared" si="25"/>
        <v>0</v>
      </c>
      <c r="AC265" s="69">
        <f t="shared" ref="AC265:AC305" si="38">G265+O265+W265</f>
        <v>0</v>
      </c>
      <c r="AD265" s="69">
        <f t="shared" ref="AD265:AD305" si="39">H265+P265+X265</f>
        <v>0</v>
      </c>
      <c r="AE265" s="694">
        <f t="shared" si="35"/>
        <v>0</v>
      </c>
      <c r="AF265" s="698">
        <f t="shared" si="18"/>
        <v>0</v>
      </c>
      <c r="AG265" s="698" t="b">
        <f t="shared" ref="AG265:AG313" si="40">AF265=AI265</f>
        <v>1</v>
      </c>
      <c r="AH265" t="s">
        <v>3159</v>
      </c>
      <c r="AI265" s="70">
        <v>0</v>
      </c>
      <c r="AJ265" s="70">
        <v>0</v>
      </c>
      <c r="AK265" s="70">
        <f t="shared" si="36"/>
        <v>0</v>
      </c>
      <c r="AL265" s="70"/>
      <c r="AM265" s="35">
        <v>0</v>
      </c>
      <c r="AN265" s="35">
        <f t="shared" si="37"/>
        <v>0</v>
      </c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ht="16.5" customHeight="1">
      <c r="A266" s="35"/>
      <c r="B266" s="67">
        <v>5452</v>
      </c>
      <c r="C266" s="68" t="s">
        <v>3168</v>
      </c>
      <c r="D266" s="68">
        <v>0</v>
      </c>
      <c r="E266" s="68">
        <v>0</v>
      </c>
      <c r="F266" s="68">
        <v>0</v>
      </c>
      <c r="G266" s="68">
        <f t="shared" si="26"/>
        <v>0</v>
      </c>
      <c r="H266" s="68">
        <v>0</v>
      </c>
      <c r="I266" s="68">
        <f t="shared" si="27"/>
        <v>0</v>
      </c>
      <c r="J266" s="68">
        <v>0</v>
      </c>
      <c r="K266" s="68">
        <f t="shared" si="28"/>
        <v>0</v>
      </c>
      <c r="L266" s="68">
        <v>0</v>
      </c>
      <c r="M266" s="68">
        <v>0</v>
      </c>
      <c r="N266" s="68">
        <v>0</v>
      </c>
      <c r="O266" s="68">
        <f t="shared" si="29"/>
        <v>0</v>
      </c>
      <c r="P266" s="68">
        <v>0</v>
      </c>
      <c r="Q266" s="68">
        <f t="shared" si="30"/>
        <v>0</v>
      </c>
      <c r="R266" s="68">
        <v>0</v>
      </c>
      <c r="S266" s="68">
        <f t="shared" si="31"/>
        <v>0</v>
      </c>
      <c r="T266" s="68">
        <v>0</v>
      </c>
      <c r="U266" s="68">
        <v>0</v>
      </c>
      <c r="V266" s="68">
        <v>0</v>
      </c>
      <c r="W266" s="68">
        <f t="shared" si="32"/>
        <v>0</v>
      </c>
      <c r="X266" s="68">
        <v>0</v>
      </c>
      <c r="Y266" s="68">
        <f t="shared" si="33"/>
        <v>0</v>
      </c>
      <c r="Z266" s="68">
        <v>0</v>
      </c>
      <c r="AA266" s="68">
        <f t="shared" si="34"/>
        <v>0</v>
      </c>
      <c r="AB266" s="690">
        <f t="shared" si="25"/>
        <v>0</v>
      </c>
      <c r="AC266" s="69">
        <f t="shared" si="38"/>
        <v>0</v>
      </c>
      <c r="AD266" s="69">
        <f t="shared" si="39"/>
        <v>0</v>
      </c>
      <c r="AE266" s="694">
        <f t="shared" si="35"/>
        <v>0</v>
      </c>
      <c r="AF266" s="698">
        <f t="shared" si="18"/>
        <v>0</v>
      </c>
      <c r="AG266" s="698" t="b">
        <f t="shared" si="40"/>
        <v>1</v>
      </c>
      <c r="AH266" t="s">
        <v>3159</v>
      </c>
      <c r="AI266" s="70">
        <v>0</v>
      </c>
      <c r="AJ266" s="70">
        <v>0</v>
      </c>
      <c r="AK266" s="70">
        <f t="shared" si="36"/>
        <v>0</v>
      </c>
      <c r="AL266" s="70"/>
      <c r="AM266" s="35">
        <v>0</v>
      </c>
      <c r="AN266" s="35">
        <f t="shared" si="37"/>
        <v>0</v>
      </c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ht="16.5" customHeight="1">
      <c r="A267" s="35"/>
      <c r="B267" s="67">
        <v>5491</v>
      </c>
      <c r="C267" s="68" t="s">
        <v>3169</v>
      </c>
      <c r="D267" s="68">
        <v>0</v>
      </c>
      <c r="E267" s="68">
        <v>0</v>
      </c>
      <c r="F267" s="68">
        <v>0</v>
      </c>
      <c r="G267" s="68">
        <f t="shared" si="26"/>
        <v>0</v>
      </c>
      <c r="H267" s="68">
        <v>0</v>
      </c>
      <c r="I267" s="68">
        <f t="shared" si="27"/>
        <v>0</v>
      </c>
      <c r="J267" s="68">
        <v>0</v>
      </c>
      <c r="K267" s="68">
        <f t="shared" si="28"/>
        <v>0</v>
      </c>
      <c r="L267" s="68">
        <v>0</v>
      </c>
      <c r="M267" s="68">
        <v>0</v>
      </c>
      <c r="N267" s="68">
        <v>0</v>
      </c>
      <c r="O267" s="68">
        <f t="shared" si="29"/>
        <v>0</v>
      </c>
      <c r="P267" s="68">
        <v>0</v>
      </c>
      <c r="Q267" s="68">
        <f t="shared" si="30"/>
        <v>0</v>
      </c>
      <c r="R267" s="68">
        <v>0</v>
      </c>
      <c r="S267" s="68">
        <f t="shared" si="31"/>
        <v>0</v>
      </c>
      <c r="T267" s="68">
        <v>0</v>
      </c>
      <c r="U267" s="68">
        <v>0</v>
      </c>
      <c r="V267" s="68">
        <v>0</v>
      </c>
      <c r="W267" s="68">
        <f t="shared" si="32"/>
        <v>0</v>
      </c>
      <c r="X267" s="68">
        <v>0</v>
      </c>
      <c r="Y267" s="68">
        <f t="shared" si="33"/>
        <v>0</v>
      </c>
      <c r="Z267" s="68">
        <v>0</v>
      </c>
      <c r="AA267" s="68">
        <f t="shared" si="34"/>
        <v>0</v>
      </c>
      <c r="AB267" s="690">
        <f t="shared" si="25"/>
        <v>0</v>
      </c>
      <c r="AC267" s="69">
        <f t="shared" si="38"/>
        <v>0</v>
      </c>
      <c r="AD267" s="69">
        <f t="shared" si="39"/>
        <v>0</v>
      </c>
      <c r="AE267" s="694">
        <f t="shared" si="35"/>
        <v>0</v>
      </c>
      <c r="AF267" s="698">
        <f t="shared" si="18"/>
        <v>0</v>
      </c>
      <c r="AG267" s="698" t="b">
        <f t="shared" si="40"/>
        <v>1</v>
      </c>
      <c r="AH267" t="s">
        <v>3159</v>
      </c>
      <c r="AI267" s="70">
        <v>0</v>
      </c>
      <c r="AJ267" s="70">
        <v>0</v>
      </c>
      <c r="AK267" s="70">
        <f t="shared" si="36"/>
        <v>0</v>
      </c>
      <c r="AL267" s="70"/>
      <c r="AM267" s="35">
        <v>0</v>
      </c>
      <c r="AN267" s="35">
        <f t="shared" si="37"/>
        <v>0</v>
      </c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ht="16.5" customHeight="1">
      <c r="A268" s="35"/>
      <c r="B268" s="67">
        <v>5511</v>
      </c>
      <c r="C268" s="68" t="s">
        <v>3170</v>
      </c>
      <c r="D268" s="68">
        <v>0</v>
      </c>
      <c r="E268" s="68">
        <v>0</v>
      </c>
      <c r="F268" s="68">
        <v>0</v>
      </c>
      <c r="G268" s="68">
        <f t="shared" si="26"/>
        <v>0</v>
      </c>
      <c r="H268" s="68">
        <v>0</v>
      </c>
      <c r="I268" s="68">
        <f t="shared" si="27"/>
        <v>0</v>
      </c>
      <c r="J268" s="68">
        <v>0</v>
      </c>
      <c r="K268" s="68">
        <f t="shared" si="28"/>
        <v>0</v>
      </c>
      <c r="L268" s="68">
        <v>0</v>
      </c>
      <c r="M268" s="68">
        <v>0</v>
      </c>
      <c r="N268" s="68">
        <v>0</v>
      </c>
      <c r="O268" s="68">
        <f t="shared" si="29"/>
        <v>0</v>
      </c>
      <c r="P268" s="68">
        <v>0</v>
      </c>
      <c r="Q268" s="68">
        <f t="shared" si="30"/>
        <v>0</v>
      </c>
      <c r="R268" s="68">
        <v>0</v>
      </c>
      <c r="S268" s="68">
        <f t="shared" si="31"/>
        <v>0</v>
      </c>
      <c r="T268" s="68">
        <v>0</v>
      </c>
      <c r="U268" s="68">
        <v>0</v>
      </c>
      <c r="V268" s="68">
        <v>0</v>
      </c>
      <c r="W268" s="68">
        <f t="shared" si="32"/>
        <v>0</v>
      </c>
      <c r="X268" s="68">
        <v>0</v>
      </c>
      <c r="Y268" s="68">
        <f t="shared" si="33"/>
        <v>0</v>
      </c>
      <c r="Z268" s="68">
        <v>0</v>
      </c>
      <c r="AA268" s="68">
        <f t="shared" si="34"/>
        <v>0</v>
      </c>
      <c r="AB268" s="690">
        <f t="shared" si="25"/>
        <v>0</v>
      </c>
      <c r="AC268" s="69">
        <f t="shared" si="38"/>
        <v>0</v>
      </c>
      <c r="AD268" s="69">
        <f t="shared" si="39"/>
        <v>0</v>
      </c>
      <c r="AE268" s="694">
        <f t="shared" si="35"/>
        <v>0</v>
      </c>
      <c r="AF268" s="698">
        <f t="shared" si="18"/>
        <v>0</v>
      </c>
      <c r="AG268" s="698" t="b">
        <f t="shared" si="40"/>
        <v>1</v>
      </c>
      <c r="AH268" t="s">
        <v>3171</v>
      </c>
      <c r="AI268" s="70">
        <v>0</v>
      </c>
      <c r="AJ268" s="70">
        <v>0</v>
      </c>
      <c r="AK268" s="70">
        <f t="shared" si="36"/>
        <v>0</v>
      </c>
      <c r="AL268" s="70"/>
      <c r="AM268" s="35">
        <v>0</v>
      </c>
      <c r="AN268" s="35">
        <f t="shared" si="37"/>
        <v>0</v>
      </c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ht="16.5" customHeight="1">
      <c r="A269" s="35"/>
      <c r="B269" s="67">
        <v>5611</v>
      </c>
      <c r="C269" s="68" t="s">
        <v>3172</v>
      </c>
      <c r="D269" s="68">
        <v>0</v>
      </c>
      <c r="E269" s="68">
        <v>0</v>
      </c>
      <c r="F269" s="68">
        <v>0</v>
      </c>
      <c r="G269" s="68">
        <f t="shared" si="26"/>
        <v>0</v>
      </c>
      <c r="H269" s="68">
        <v>0</v>
      </c>
      <c r="I269" s="68">
        <f t="shared" si="27"/>
        <v>0</v>
      </c>
      <c r="J269" s="68">
        <v>0</v>
      </c>
      <c r="K269" s="68">
        <f t="shared" si="28"/>
        <v>0</v>
      </c>
      <c r="L269" s="68">
        <v>0</v>
      </c>
      <c r="M269" s="68">
        <v>0</v>
      </c>
      <c r="N269" s="68">
        <v>0</v>
      </c>
      <c r="O269" s="68">
        <f t="shared" si="29"/>
        <v>0</v>
      </c>
      <c r="P269" s="68">
        <v>0</v>
      </c>
      <c r="Q269" s="68">
        <f t="shared" si="30"/>
        <v>0</v>
      </c>
      <c r="R269" s="68">
        <v>0</v>
      </c>
      <c r="S269" s="68">
        <f t="shared" si="31"/>
        <v>0</v>
      </c>
      <c r="T269" s="68">
        <v>0</v>
      </c>
      <c r="U269" s="68">
        <v>0</v>
      </c>
      <c r="V269" s="68">
        <v>0</v>
      </c>
      <c r="W269" s="68">
        <f t="shared" si="32"/>
        <v>0</v>
      </c>
      <c r="X269" s="68">
        <v>0</v>
      </c>
      <c r="Y269" s="68">
        <f t="shared" si="33"/>
        <v>0</v>
      </c>
      <c r="Z269" s="68">
        <v>0</v>
      </c>
      <c r="AA269" s="68">
        <f t="shared" si="34"/>
        <v>0</v>
      </c>
      <c r="AB269" s="690">
        <f t="shared" si="25"/>
        <v>0</v>
      </c>
      <c r="AC269" s="69">
        <f t="shared" si="38"/>
        <v>0</v>
      </c>
      <c r="AD269" s="69">
        <f t="shared" si="39"/>
        <v>0</v>
      </c>
      <c r="AE269" s="694">
        <f t="shared" si="35"/>
        <v>0</v>
      </c>
      <c r="AF269" s="698">
        <f t="shared" si="18"/>
        <v>0</v>
      </c>
      <c r="AG269" s="698" t="b">
        <f t="shared" si="40"/>
        <v>1</v>
      </c>
      <c r="AH269" t="s">
        <v>3173</v>
      </c>
      <c r="AI269" s="70">
        <v>0</v>
      </c>
      <c r="AJ269" s="70">
        <v>0</v>
      </c>
      <c r="AK269" s="70">
        <f t="shared" si="36"/>
        <v>0</v>
      </c>
      <c r="AL269" s="70"/>
      <c r="AM269" s="35">
        <v>0</v>
      </c>
      <c r="AN269" s="35">
        <f t="shared" si="37"/>
        <v>0</v>
      </c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ht="16.5" customHeight="1">
      <c r="A270" s="35"/>
      <c r="B270" s="67">
        <v>5621</v>
      </c>
      <c r="C270" s="68" t="s">
        <v>3174</v>
      </c>
      <c r="D270" s="68">
        <v>0</v>
      </c>
      <c r="E270" s="68">
        <v>0</v>
      </c>
      <c r="F270" s="68">
        <v>0</v>
      </c>
      <c r="G270" s="68">
        <f t="shared" si="26"/>
        <v>0</v>
      </c>
      <c r="H270" s="68">
        <v>0</v>
      </c>
      <c r="I270" s="68">
        <f t="shared" si="27"/>
        <v>0</v>
      </c>
      <c r="J270" s="68">
        <v>0</v>
      </c>
      <c r="K270" s="68">
        <f t="shared" si="28"/>
        <v>0</v>
      </c>
      <c r="L270" s="68">
        <v>0</v>
      </c>
      <c r="M270" s="68">
        <v>0</v>
      </c>
      <c r="N270" s="68">
        <v>0</v>
      </c>
      <c r="O270" s="68">
        <f t="shared" si="29"/>
        <v>0</v>
      </c>
      <c r="P270" s="68">
        <v>0</v>
      </c>
      <c r="Q270" s="68">
        <f t="shared" si="30"/>
        <v>0</v>
      </c>
      <c r="R270" s="68">
        <v>0</v>
      </c>
      <c r="S270" s="68">
        <f t="shared" si="31"/>
        <v>0</v>
      </c>
      <c r="T270" s="68">
        <v>0</v>
      </c>
      <c r="U270" s="68">
        <v>0</v>
      </c>
      <c r="V270" s="68">
        <v>0</v>
      </c>
      <c r="W270" s="68">
        <f t="shared" si="32"/>
        <v>0</v>
      </c>
      <c r="X270" s="68">
        <v>0</v>
      </c>
      <c r="Y270" s="68">
        <f t="shared" si="33"/>
        <v>0</v>
      </c>
      <c r="Z270" s="68">
        <v>0</v>
      </c>
      <c r="AA270" s="68">
        <f t="shared" si="34"/>
        <v>0</v>
      </c>
      <c r="AB270" s="690">
        <f t="shared" si="25"/>
        <v>0</v>
      </c>
      <c r="AC270" s="69">
        <f t="shared" si="38"/>
        <v>0</v>
      </c>
      <c r="AD270" s="69">
        <f t="shared" si="39"/>
        <v>0</v>
      </c>
      <c r="AE270" s="694">
        <f t="shared" si="35"/>
        <v>0</v>
      </c>
      <c r="AF270" s="698">
        <f t="shared" si="18"/>
        <v>0</v>
      </c>
      <c r="AG270" s="698" t="b">
        <f t="shared" si="40"/>
        <v>1</v>
      </c>
      <c r="AH270" t="s">
        <v>3173</v>
      </c>
      <c r="AI270" s="70">
        <v>0</v>
      </c>
      <c r="AJ270" s="70">
        <v>0</v>
      </c>
      <c r="AK270" s="70">
        <f t="shared" si="36"/>
        <v>0</v>
      </c>
      <c r="AL270" s="70"/>
      <c r="AM270" s="35">
        <v>0</v>
      </c>
      <c r="AN270" s="35">
        <f t="shared" si="37"/>
        <v>0</v>
      </c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ht="16.5" customHeight="1">
      <c r="A271" s="35"/>
      <c r="B271" s="67">
        <v>5631</v>
      </c>
      <c r="C271" s="68" t="s">
        <v>3175</v>
      </c>
      <c r="D271" s="68">
        <v>0</v>
      </c>
      <c r="E271" s="68">
        <v>0</v>
      </c>
      <c r="F271" s="68">
        <v>0</v>
      </c>
      <c r="G271" s="68">
        <f t="shared" si="26"/>
        <v>0</v>
      </c>
      <c r="H271" s="68">
        <v>0</v>
      </c>
      <c r="I271" s="68">
        <f t="shared" si="27"/>
        <v>0</v>
      </c>
      <c r="J271" s="68">
        <v>0</v>
      </c>
      <c r="K271" s="68">
        <f t="shared" si="28"/>
        <v>0</v>
      </c>
      <c r="L271" s="68">
        <v>0</v>
      </c>
      <c r="M271" s="68">
        <v>0</v>
      </c>
      <c r="N271" s="68">
        <v>0</v>
      </c>
      <c r="O271" s="68">
        <f t="shared" si="29"/>
        <v>0</v>
      </c>
      <c r="P271" s="68">
        <v>0</v>
      </c>
      <c r="Q271" s="68">
        <f t="shared" si="30"/>
        <v>0</v>
      </c>
      <c r="R271" s="68">
        <v>0</v>
      </c>
      <c r="S271" s="68">
        <f t="shared" si="31"/>
        <v>0</v>
      </c>
      <c r="T271" s="68">
        <v>0</v>
      </c>
      <c r="U271" s="68">
        <v>0</v>
      </c>
      <c r="V271" s="68">
        <v>0</v>
      </c>
      <c r="W271" s="68">
        <f t="shared" si="32"/>
        <v>0</v>
      </c>
      <c r="X271" s="68">
        <v>0</v>
      </c>
      <c r="Y271" s="68">
        <f t="shared" si="33"/>
        <v>0</v>
      </c>
      <c r="Z271" s="68">
        <v>0</v>
      </c>
      <c r="AA271" s="68">
        <f t="shared" si="34"/>
        <v>0</v>
      </c>
      <c r="AB271" s="690">
        <f t="shared" si="25"/>
        <v>0</v>
      </c>
      <c r="AC271" s="69">
        <f t="shared" si="38"/>
        <v>0</v>
      </c>
      <c r="AD271" s="69">
        <f t="shared" si="39"/>
        <v>0</v>
      </c>
      <c r="AE271" s="694">
        <f t="shared" si="35"/>
        <v>0</v>
      </c>
      <c r="AF271" s="698">
        <f t="shared" si="18"/>
        <v>0</v>
      </c>
      <c r="AG271" s="698" t="b">
        <f t="shared" si="40"/>
        <v>1</v>
      </c>
      <c r="AH271" t="s">
        <v>3173</v>
      </c>
      <c r="AI271" s="70">
        <v>0</v>
      </c>
      <c r="AJ271" s="70">
        <v>0</v>
      </c>
      <c r="AK271" s="70">
        <f t="shared" si="36"/>
        <v>0</v>
      </c>
      <c r="AL271" s="70"/>
      <c r="AM271" s="35">
        <v>0</v>
      </c>
      <c r="AN271" s="35">
        <f t="shared" si="37"/>
        <v>0</v>
      </c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ht="16.5" customHeight="1">
      <c r="A272" s="35"/>
      <c r="B272" s="67">
        <v>5641</v>
      </c>
      <c r="C272" s="68" t="s">
        <v>3176</v>
      </c>
      <c r="D272" s="68">
        <v>0</v>
      </c>
      <c r="E272" s="68">
        <v>0</v>
      </c>
      <c r="F272" s="68">
        <v>0</v>
      </c>
      <c r="G272" s="68">
        <f t="shared" si="26"/>
        <v>0</v>
      </c>
      <c r="H272" s="68">
        <v>0</v>
      </c>
      <c r="I272" s="68">
        <f t="shared" si="27"/>
        <v>0</v>
      </c>
      <c r="J272" s="68">
        <v>0</v>
      </c>
      <c r="K272" s="68">
        <f t="shared" si="28"/>
        <v>0</v>
      </c>
      <c r="L272" s="68">
        <v>0</v>
      </c>
      <c r="M272" s="68">
        <v>0</v>
      </c>
      <c r="N272" s="68">
        <v>0</v>
      </c>
      <c r="O272" s="68">
        <f t="shared" si="29"/>
        <v>0</v>
      </c>
      <c r="P272" s="68">
        <v>0</v>
      </c>
      <c r="Q272" s="68">
        <f t="shared" si="30"/>
        <v>0</v>
      </c>
      <c r="R272" s="68">
        <v>0</v>
      </c>
      <c r="S272" s="68">
        <f t="shared" si="31"/>
        <v>0</v>
      </c>
      <c r="T272" s="68">
        <v>0</v>
      </c>
      <c r="U272" s="68">
        <v>0</v>
      </c>
      <c r="V272" s="68">
        <v>0</v>
      </c>
      <c r="W272" s="68">
        <f t="shared" si="32"/>
        <v>0</v>
      </c>
      <c r="X272" s="68">
        <v>0</v>
      </c>
      <c r="Y272" s="68">
        <f t="shared" si="33"/>
        <v>0</v>
      </c>
      <c r="Z272" s="68">
        <v>0</v>
      </c>
      <c r="AA272" s="68">
        <f t="shared" si="34"/>
        <v>0</v>
      </c>
      <c r="AB272" s="690">
        <f t="shared" si="25"/>
        <v>0</v>
      </c>
      <c r="AC272" s="69">
        <f t="shared" si="38"/>
        <v>0</v>
      </c>
      <c r="AD272" s="69">
        <f t="shared" si="39"/>
        <v>0</v>
      </c>
      <c r="AE272" s="694">
        <f t="shared" si="35"/>
        <v>0</v>
      </c>
      <c r="AF272" s="698">
        <f t="shared" si="18"/>
        <v>0</v>
      </c>
      <c r="AG272" s="698" t="b">
        <f t="shared" si="40"/>
        <v>1</v>
      </c>
      <c r="AH272" t="s">
        <v>3173</v>
      </c>
      <c r="AI272" s="70">
        <v>0</v>
      </c>
      <c r="AJ272" s="70">
        <v>0</v>
      </c>
      <c r="AK272" s="70">
        <f t="shared" si="36"/>
        <v>0</v>
      </c>
      <c r="AL272" s="70"/>
      <c r="AM272" s="35">
        <v>0</v>
      </c>
      <c r="AN272" s="35">
        <f t="shared" si="37"/>
        <v>0</v>
      </c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ht="16.5" customHeight="1">
      <c r="A273" s="35"/>
      <c r="B273" s="67">
        <v>5651</v>
      </c>
      <c r="C273" s="68" t="s">
        <v>3177</v>
      </c>
      <c r="D273" s="68">
        <v>0</v>
      </c>
      <c r="E273" s="68">
        <v>0</v>
      </c>
      <c r="F273" s="68">
        <v>0</v>
      </c>
      <c r="G273" s="68">
        <f t="shared" si="26"/>
        <v>0</v>
      </c>
      <c r="H273" s="68">
        <v>0</v>
      </c>
      <c r="I273" s="68">
        <f t="shared" si="27"/>
        <v>0</v>
      </c>
      <c r="J273" s="68">
        <v>0</v>
      </c>
      <c r="K273" s="68">
        <f t="shared" si="28"/>
        <v>0</v>
      </c>
      <c r="L273" s="68">
        <v>0</v>
      </c>
      <c r="M273" s="68">
        <v>0</v>
      </c>
      <c r="N273" s="68">
        <v>0</v>
      </c>
      <c r="O273" s="68">
        <f t="shared" si="29"/>
        <v>0</v>
      </c>
      <c r="P273" s="68">
        <v>0</v>
      </c>
      <c r="Q273" s="68">
        <f t="shared" si="30"/>
        <v>0</v>
      </c>
      <c r="R273" s="68">
        <v>0</v>
      </c>
      <c r="S273" s="68">
        <f t="shared" si="31"/>
        <v>0</v>
      </c>
      <c r="T273" s="68">
        <v>0</v>
      </c>
      <c r="U273" s="68">
        <v>0</v>
      </c>
      <c r="V273" s="68">
        <v>0</v>
      </c>
      <c r="W273" s="68">
        <f t="shared" si="32"/>
        <v>0</v>
      </c>
      <c r="X273" s="68">
        <v>0</v>
      </c>
      <c r="Y273" s="68">
        <f t="shared" si="33"/>
        <v>0</v>
      </c>
      <c r="Z273" s="68">
        <v>0</v>
      </c>
      <c r="AA273" s="68">
        <f t="shared" si="34"/>
        <v>0</v>
      </c>
      <c r="AB273" s="690">
        <f t="shared" si="25"/>
        <v>0</v>
      </c>
      <c r="AC273" s="69">
        <f t="shared" si="38"/>
        <v>0</v>
      </c>
      <c r="AD273" s="69">
        <f t="shared" si="39"/>
        <v>0</v>
      </c>
      <c r="AE273" s="694">
        <f t="shared" si="35"/>
        <v>0</v>
      </c>
      <c r="AF273" s="698">
        <f t="shared" si="18"/>
        <v>0</v>
      </c>
      <c r="AG273" s="698" t="b">
        <f t="shared" si="40"/>
        <v>1</v>
      </c>
      <c r="AH273" t="s">
        <v>3173</v>
      </c>
      <c r="AI273" s="70">
        <v>0</v>
      </c>
      <c r="AJ273" s="70">
        <v>0</v>
      </c>
      <c r="AK273" s="70">
        <f t="shared" si="36"/>
        <v>0</v>
      </c>
      <c r="AL273" s="70"/>
      <c r="AM273" s="35">
        <v>0</v>
      </c>
      <c r="AN273" s="35">
        <f t="shared" si="37"/>
        <v>0</v>
      </c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ht="16.5" customHeight="1">
      <c r="A274" s="35"/>
      <c r="B274" s="67">
        <v>5661</v>
      </c>
      <c r="C274" s="68" t="s">
        <v>3178</v>
      </c>
      <c r="D274" s="68">
        <v>0</v>
      </c>
      <c r="E274" s="68">
        <v>0</v>
      </c>
      <c r="F274" s="68">
        <v>0</v>
      </c>
      <c r="G274" s="68">
        <f t="shared" si="26"/>
        <v>0</v>
      </c>
      <c r="H274" s="68">
        <v>0</v>
      </c>
      <c r="I274" s="68">
        <f t="shared" si="27"/>
        <v>0</v>
      </c>
      <c r="J274" s="68">
        <v>0</v>
      </c>
      <c r="K274" s="68">
        <f t="shared" si="28"/>
        <v>0</v>
      </c>
      <c r="L274" s="68">
        <v>0</v>
      </c>
      <c r="M274" s="68">
        <v>0</v>
      </c>
      <c r="N274" s="68">
        <v>0</v>
      </c>
      <c r="O274" s="68">
        <f t="shared" si="29"/>
        <v>0</v>
      </c>
      <c r="P274" s="68">
        <v>0</v>
      </c>
      <c r="Q274" s="68">
        <f t="shared" si="30"/>
        <v>0</v>
      </c>
      <c r="R274" s="68">
        <v>0</v>
      </c>
      <c r="S274" s="68">
        <f t="shared" si="31"/>
        <v>0</v>
      </c>
      <c r="T274" s="68">
        <v>0</v>
      </c>
      <c r="U274" s="68">
        <v>0</v>
      </c>
      <c r="V274" s="68">
        <v>0</v>
      </c>
      <c r="W274" s="68">
        <f t="shared" si="32"/>
        <v>0</v>
      </c>
      <c r="X274" s="68">
        <v>0</v>
      </c>
      <c r="Y274" s="68">
        <f t="shared" si="33"/>
        <v>0</v>
      </c>
      <c r="Z274" s="68">
        <v>0</v>
      </c>
      <c r="AA274" s="68">
        <f t="shared" si="34"/>
        <v>0</v>
      </c>
      <c r="AB274" s="690">
        <f t="shared" si="25"/>
        <v>0</v>
      </c>
      <c r="AC274" s="69">
        <f t="shared" si="38"/>
        <v>0</v>
      </c>
      <c r="AD274" s="69">
        <f t="shared" si="39"/>
        <v>0</v>
      </c>
      <c r="AE274" s="694">
        <f t="shared" si="35"/>
        <v>0</v>
      </c>
      <c r="AF274" s="698">
        <f t="shared" si="18"/>
        <v>0</v>
      </c>
      <c r="AG274" s="698" t="b">
        <f t="shared" si="40"/>
        <v>1</v>
      </c>
      <c r="AH274" t="s">
        <v>3173</v>
      </c>
      <c r="AI274" s="70">
        <v>0</v>
      </c>
      <c r="AJ274" s="70">
        <v>0</v>
      </c>
      <c r="AK274" s="70">
        <f t="shared" si="36"/>
        <v>0</v>
      </c>
      <c r="AL274" s="70"/>
      <c r="AM274" s="35">
        <v>0</v>
      </c>
      <c r="AN274" s="35">
        <f t="shared" si="37"/>
        <v>0</v>
      </c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ht="16.5" customHeight="1">
      <c r="A275" s="35"/>
      <c r="B275" s="67">
        <v>5671</v>
      </c>
      <c r="C275" s="68" t="s">
        <v>3179</v>
      </c>
      <c r="D275" s="68">
        <v>0</v>
      </c>
      <c r="E275" s="68">
        <v>0</v>
      </c>
      <c r="F275" s="68">
        <v>0</v>
      </c>
      <c r="G275" s="68">
        <f t="shared" si="26"/>
        <v>0</v>
      </c>
      <c r="H275" s="68">
        <v>0</v>
      </c>
      <c r="I275" s="68">
        <f t="shared" si="27"/>
        <v>0</v>
      </c>
      <c r="J275" s="68">
        <v>0</v>
      </c>
      <c r="K275" s="68">
        <f t="shared" si="28"/>
        <v>0</v>
      </c>
      <c r="L275" s="68">
        <v>0</v>
      </c>
      <c r="M275" s="68">
        <v>0</v>
      </c>
      <c r="N275" s="68">
        <v>0</v>
      </c>
      <c r="O275" s="68">
        <f t="shared" si="29"/>
        <v>0</v>
      </c>
      <c r="P275" s="68">
        <v>0</v>
      </c>
      <c r="Q275" s="68">
        <f t="shared" si="30"/>
        <v>0</v>
      </c>
      <c r="R275" s="68">
        <v>0</v>
      </c>
      <c r="S275" s="68">
        <f t="shared" si="31"/>
        <v>0</v>
      </c>
      <c r="T275" s="68">
        <v>0</v>
      </c>
      <c r="U275" s="68">
        <v>0</v>
      </c>
      <c r="V275" s="68">
        <v>0</v>
      </c>
      <c r="W275" s="68">
        <f t="shared" si="32"/>
        <v>0</v>
      </c>
      <c r="X275" s="68">
        <v>0</v>
      </c>
      <c r="Y275" s="68">
        <f t="shared" si="33"/>
        <v>0</v>
      </c>
      <c r="Z275" s="68">
        <v>0</v>
      </c>
      <c r="AA275" s="68">
        <f t="shared" si="34"/>
        <v>0</v>
      </c>
      <c r="AB275" s="690">
        <f t="shared" si="25"/>
        <v>0</v>
      </c>
      <c r="AC275" s="69">
        <f t="shared" si="38"/>
        <v>0</v>
      </c>
      <c r="AD275" s="69">
        <f t="shared" si="39"/>
        <v>0</v>
      </c>
      <c r="AE275" s="694">
        <f t="shared" si="35"/>
        <v>0</v>
      </c>
      <c r="AF275" s="698">
        <f t="shared" si="18"/>
        <v>0</v>
      </c>
      <c r="AG275" s="698" t="b">
        <f t="shared" si="40"/>
        <v>1</v>
      </c>
      <c r="AH275" t="s">
        <v>3173</v>
      </c>
      <c r="AI275" s="70">
        <v>0</v>
      </c>
      <c r="AJ275" s="70">
        <v>0</v>
      </c>
      <c r="AK275" s="70">
        <f t="shared" si="36"/>
        <v>0</v>
      </c>
      <c r="AL275" s="70"/>
      <c r="AM275" s="35">
        <v>0</v>
      </c>
      <c r="AN275" s="35">
        <f t="shared" si="37"/>
        <v>0</v>
      </c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ht="16.5" customHeight="1">
      <c r="A276" s="35"/>
      <c r="B276" s="67">
        <v>5672</v>
      </c>
      <c r="C276" s="68" t="s">
        <v>3180</v>
      </c>
      <c r="D276" s="68">
        <v>0</v>
      </c>
      <c r="E276" s="68">
        <v>0</v>
      </c>
      <c r="F276" s="68">
        <v>0</v>
      </c>
      <c r="G276" s="68">
        <f t="shared" si="26"/>
        <v>0</v>
      </c>
      <c r="H276" s="68">
        <v>0</v>
      </c>
      <c r="I276" s="68">
        <f t="shared" si="27"/>
        <v>0</v>
      </c>
      <c r="J276" s="68">
        <v>0</v>
      </c>
      <c r="K276" s="68">
        <f t="shared" si="28"/>
        <v>0</v>
      </c>
      <c r="L276" s="68">
        <v>0</v>
      </c>
      <c r="M276" s="68">
        <v>0</v>
      </c>
      <c r="N276" s="68">
        <v>0</v>
      </c>
      <c r="O276" s="68">
        <f t="shared" si="29"/>
        <v>0</v>
      </c>
      <c r="P276" s="68">
        <v>0</v>
      </c>
      <c r="Q276" s="68">
        <f t="shared" si="30"/>
        <v>0</v>
      </c>
      <c r="R276" s="68">
        <v>0</v>
      </c>
      <c r="S276" s="68">
        <f t="shared" si="31"/>
        <v>0</v>
      </c>
      <c r="T276" s="68">
        <v>0</v>
      </c>
      <c r="U276" s="68">
        <v>0</v>
      </c>
      <c r="V276" s="68">
        <v>0</v>
      </c>
      <c r="W276" s="68">
        <f t="shared" si="32"/>
        <v>0</v>
      </c>
      <c r="X276" s="68">
        <v>0</v>
      </c>
      <c r="Y276" s="68">
        <f t="shared" si="33"/>
        <v>0</v>
      </c>
      <c r="Z276" s="68">
        <v>0</v>
      </c>
      <c r="AA276" s="68">
        <f t="shared" si="34"/>
        <v>0</v>
      </c>
      <c r="AB276" s="690">
        <f t="shared" si="25"/>
        <v>0</v>
      </c>
      <c r="AC276" s="69">
        <f t="shared" si="38"/>
        <v>0</v>
      </c>
      <c r="AD276" s="69">
        <f t="shared" si="39"/>
        <v>0</v>
      </c>
      <c r="AE276" s="694">
        <f t="shared" si="35"/>
        <v>0</v>
      </c>
      <c r="AF276" s="698">
        <f t="shared" si="18"/>
        <v>0</v>
      </c>
      <c r="AG276" s="698" t="b">
        <f t="shared" si="40"/>
        <v>1</v>
      </c>
      <c r="AH276" t="s">
        <v>3173</v>
      </c>
      <c r="AI276" s="70">
        <v>0</v>
      </c>
      <c r="AJ276" s="70">
        <v>0</v>
      </c>
      <c r="AK276" s="70">
        <f t="shared" si="36"/>
        <v>0</v>
      </c>
      <c r="AL276" s="70"/>
      <c r="AM276" s="35">
        <v>0</v>
      </c>
      <c r="AN276" s="35">
        <f t="shared" si="37"/>
        <v>0</v>
      </c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ht="16.5" customHeight="1">
      <c r="A277" s="35"/>
      <c r="B277" s="67">
        <v>5691</v>
      </c>
      <c r="C277" s="68" t="s">
        <v>3181</v>
      </c>
      <c r="D277" s="68">
        <v>0</v>
      </c>
      <c r="E277" s="68">
        <v>0</v>
      </c>
      <c r="F277" s="68">
        <v>0</v>
      </c>
      <c r="G277" s="68">
        <f t="shared" si="26"/>
        <v>0</v>
      </c>
      <c r="H277" s="68">
        <v>0</v>
      </c>
      <c r="I277" s="68">
        <f t="shared" si="27"/>
        <v>0</v>
      </c>
      <c r="J277" s="68">
        <v>0</v>
      </c>
      <c r="K277" s="68">
        <f t="shared" si="28"/>
        <v>0</v>
      </c>
      <c r="L277" s="68">
        <v>0</v>
      </c>
      <c r="M277" s="68">
        <v>0</v>
      </c>
      <c r="N277" s="68">
        <v>0</v>
      </c>
      <c r="O277" s="68">
        <f t="shared" si="29"/>
        <v>0</v>
      </c>
      <c r="P277" s="68">
        <v>0</v>
      </c>
      <c r="Q277" s="68">
        <f t="shared" si="30"/>
        <v>0</v>
      </c>
      <c r="R277" s="68">
        <v>0</v>
      </c>
      <c r="S277" s="68">
        <f t="shared" si="31"/>
        <v>0</v>
      </c>
      <c r="T277" s="68">
        <v>0</v>
      </c>
      <c r="U277" s="68">
        <v>0</v>
      </c>
      <c r="V277" s="68">
        <v>0</v>
      </c>
      <c r="W277" s="68">
        <f t="shared" si="32"/>
        <v>0</v>
      </c>
      <c r="X277" s="68">
        <v>0</v>
      </c>
      <c r="Y277" s="68">
        <f t="shared" si="33"/>
        <v>0</v>
      </c>
      <c r="Z277" s="68">
        <v>0</v>
      </c>
      <c r="AA277" s="68">
        <f t="shared" si="34"/>
        <v>0</v>
      </c>
      <c r="AB277" s="690">
        <f t="shared" si="25"/>
        <v>0</v>
      </c>
      <c r="AC277" s="69">
        <f t="shared" si="38"/>
        <v>0</v>
      </c>
      <c r="AD277" s="69">
        <f t="shared" si="39"/>
        <v>0</v>
      </c>
      <c r="AE277" s="694">
        <f t="shared" si="35"/>
        <v>0</v>
      </c>
      <c r="AF277" s="698">
        <f t="shared" si="18"/>
        <v>0</v>
      </c>
      <c r="AG277" s="698" t="b">
        <f t="shared" si="40"/>
        <v>1</v>
      </c>
      <c r="AH277" t="s">
        <v>3173</v>
      </c>
      <c r="AI277" s="70">
        <v>0</v>
      </c>
      <c r="AJ277" s="70">
        <v>0</v>
      </c>
      <c r="AK277" s="70">
        <f t="shared" si="36"/>
        <v>0</v>
      </c>
      <c r="AL277" s="70"/>
      <c r="AM277" s="35">
        <v>0</v>
      </c>
      <c r="AN277" s="35">
        <f t="shared" si="37"/>
        <v>0</v>
      </c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ht="16.5" customHeight="1">
      <c r="A278" s="35"/>
      <c r="B278" s="67">
        <v>5692</v>
      </c>
      <c r="C278" s="68" t="s">
        <v>3182</v>
      </c>
      <c r="D278" s="68">
        <v>0</v>
      </c>
      <c r="E278" s="68">
        <v>0</v>
      </c>
      <c r="F278" s="68">
        <v>0</v>
      </c>
      <c r="G278" s="68">
        <f t="shared" si="26"/>
        <v>0</v>
      </c>
      <c r="H278" s="68">
        <v>0</v>
      </c>
      <c r="I278" s="68">
        <f t="shared" si="27"/>
        <v>0</v>
      </c>
      <c r="J278" s="68">
        <v>0</v>
      </c>
      <c r="K278" s="68">
        <f t="shared" si="28"/>
        <v>0</v>
      </c>
      <c r="L278" s="68">
        <v>0</v>
      </c>
      <c r="M278" s="68">
        <v>0</v>
      </c>
      <c r="N278" s="68">
        <v>0</v>
      </c>
      <c r="O278" s="68">
        <f t="shared" si="29"/>
        <v>0</v>
      </c>
      <c r="P278" s="68">
        <v>0</v>
      </c>
      <c r="Q278" s="68">
        <f t="shared" si="30"/>
        <v>0</v>
      </c>
      <c r="R278" s="68">
        <v>0</v>
      </c>
      <c r="S278" s="68">
        <f t="shared" si="31"/>
        <v>0</v>
      </c>
      <c r="T278" s="68">
        <v>0</v>
      </c>
      <c r="U278" s="68">
        <v>0</v>
      </c>
      <c r="V278" s="68">
        <v>0</v>
      </c>
      <c r="W278" s="68">
        <f t="shared" si="32"/>
        <v>0</v>
      </c>
      <c r="X278" s="68">
        <v>0</v>
      </c>
      <c r="Y278" s="68">
        <f t="shared" si="33"/>
        <v>0</v>
      </c>
      <c r="Z278" s="68">
        <v>0</v>
      </c>
      <c r="AA278" s="68">
        <f t="shared" si="34"/>
        <v>0</v>
      </c>
      <c r="AB278" s="690">
        <f t="shared" si="25"/>
        <v>0</v>
      </c>
      <c r="AC278" s="69">
        <f t="shared" si="38"/>
        <v>0</v>
      </c>
      <c r="AD278" s="69">
        <f t="shared" si="39"/>
        <v>0</v>
      </c>
      <c r="AE278" s="694">
        <f t="shared" si="35"/>
        <v>0</v>
      </c>
      <c r="AF278" s="698">
        <f t="shared" si="18"/>
        <v>0</v>
      </c>
      <c r="AG278" s="698" t="b">
        <f t="shared" si="40"/>
        <v>1</v>
      </c>
      <c r="AH278" t="s">
        <v>3173</v>
      </c>
      <c r="AI278" s="70">
        <v>0</v>
      </c>
      <c r="AJ278" s="70">
        <v>0</v>
      </c>
      <c r="AK278" s="70">
        <f t="shared" si="36"/>
        <v>0</v>
      </c>
      <c r="AL278" s="70"/>
      <c r="AM278" s="35">
        <v>0</v>
      </c>
      <c r="AN278" s="35">
        <f t="shared" si="37"/>
        <v>0</v>
      </c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ht="16.5" customHeight="1">
      <c r="A279" s="35"/>
      <c r="B279" s="67">
        <v>5693</v>
      </c>
      <c r="C279" s="68" t="s">
        <v>3183</v>
      </c>
      <c r="D279" s="68">
        <v>0</v>
      </c>
      <c r="E279" s="68">
        <v>0</v>
      </c>
      <c r="F279" s="68">
        <v>0</v>
      </c>
      <c r="G279" s="68">
        <f t="shared" si="26"/>
        <v>0</v>
      </c>
      <c r="H279" s="68">
        <v>0</v>
      </c>
      <c r="I279" s="68">
        <f t="shared" si="27"/>
        <v>0</v>
      </c>
      <c r="J279" s="68">
        <v>0</v>
      </c>
      <c r="K279" s="68">
        <f t="shared" si="28"/>
        <v>0</v>
      </c>
      <c r="L279" s="68">
        <v>0</v>
      </c>
      <c r="M279" s="68">
        <v>0</v>
      </c>
      <c r="N279" s="68">
        <v>0</v>
      </c>
      <c r="O279" s="68">
        <f t="shared" si="29"/>
        <v>0</v>
      </c>
      <c r="P279" s="68">
        <v>0</v>
      </c>
      <c r="Q279" s="68">
        <f t="shared" si="30"/>
        <v>0</v>
      </c>
      <c r="R279" s="68">
        <v>0</v>
      </c>
      <c r="S279" s="68">
        <f t="shared" si="31"/>
        <v>0</v>
      </c>
      <c r="T279" s="68">
        <v>0</v>
      </c>
      <c r="U279" s="68">
        <v>0</v>
      </c>
      <c r="V279" s="68">
        <v>0</v>
      </c>
      <c r="W279" s="68">
        <f t="shared" si="32"/>
        <v>0</v>
      </c>
      <c r="X279" s="68">
        <v>0</v>
      </c>
      <c r="Y279" s="68">
        <f t="shared" si="33"/>
        <v>0</v>
      </c>
      <c r="Z279" s="68">
        <v>0</v>
      </c>
      <c r="AA279" s="68">
        <f t="shared" si="34"/>
        <v>0</v>
      </c>
      <c r="AB279" s="690">
        <f t="shared" si="25"/>
        <v>0</v>
      </c>
      <c r="AC279" s="69">
        <f t="shared" si="38"/>
        <v>0</v>
      </c>
      <c r="AD279" s="69">
        <f t="shared" si="39"/>
        <v>0</v>
      </c>
      <c r="AE279" s="694">
        <f t="shared" si="35"/>
        <v>0</v>
      </c>
      <c r="AF279" s="698">
        <f t="shared" si="18"/>
        <v>0</v>
      </c>
      <c r="AG279" s="698" t="b">
        <f t="shared" si="40"/>
        <v>1</v>
      </c>
      <c r="AH279" t="s">
        <v>3173</v>
      </c>
      <c r="AI279" s="70">
        <v>0</v>
      </c>
      <c r="AJ279" s="70">
        <v>0</v>
      </c>
      <c r="AK279" s="70">
        <f t="shared" si="36"/>
        <v>0</v>
      </c>
      <c r="AL279" s="70"/>
      <c r="AM279" s="35">
        <v>0</v>
      </c>
      <c r="AN279" s="35">
        <f t="shared" si="37"/>
        <v>0</v>
      </c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ht="15.75" customHeight="1">
      <c r="A280" s="35"/>
      <c r="B280" s="67">
        <v>5694</v>
      </c>
      <c r="C280" s="68" t="s">
        <v>3184</v>
      </c>
      <c r="D280" s="68">
        <v>0</v>
      </c>
      <c r="E280" s="68">
        <v>0</v>
      </c>
      <c r="F280" s="68">
        <v>0</v>
      </c>
      <c r="G280" s="68">
        <f t="shared" si="26"/>
        <v>0</v>
      </c>
      <c r="H280" s="68">
        <v>0</v>
      </c>
      <c r="I280" s="68">
        <f t="shared" si="27"/>
        <v>0</v>
      </c>
      <c r="J280" s="68">
        <v>0</v>
      </c>
      <c r="K280" s="68">
        <f t="shared" si="28"/>
        <v>0</v>
      </c>
      <c r="L280" s="68">
        <v>0</v>
      </c>
      <c r="M280" s="68">
        <v>0</v>
      </c>
      <c r="N280" s="68">
        <v>0</v>
      </c>
      <c r="O280" s="68">
        <f t="shared" si="29"/>
        <v>0</v>
      </c>
      <c r="P280" s="68">
        <v>0</v>
      </c>
      <c r="Q280" s="68">
        <f t="shared" si="30"/>
        <v>0</v>
      </c>
      <c r="R280" s="68">
        <v>0</v>
      </c>
      <c r="S280" s="68">
        <f t="shared" si="31"/>
        <v>0</v>
      </c>
      <c r="T280" s="68">
        <v>0</v>
      </c>
      <c r="U280" s="68">
        <v>0</v>
      </c>
      <c r="V280" s="68">
        <v>0</v>
      </c>
      <c r="W280" s="68">
        <f t="shared" si="32"/>
        <v>0</v>
      </c>
      <c r="X280" s="68">
        <v>0</v>
      </c>
      <c r="Y280" s="68">
        <f t="shared" si="33"/>
        <v>0</v>
      </c>
      <c r="Z280" s="68">
        <v>0</v>
      </c>
      <c r="AA280" s="68">
        <f t="shared" si="34"/>
        <v>0</v>
      </c>
      <c r="AB280" s="690">
        <f t="shared" si="25"/>
        <v>0</v>
      </c>
      <c r="AC280" s="69">
        <f t="shared" si="38"/>
        <v>0</v>
      </c>
      <c r="AD280" s="69">
        <f t="shared" si="39"/>
        <v>0</v>
      </c>
      <c r="AE280" s="694">
        <f t="shared" si="35"/>
        <v>0</v>
      </c>
      <c r="AF280" s="698">
        <f t="shared" si="18"/>
        <v>0</v>
      </c>
      <c r="AG280" s="698" t="b">
        <f t="shared" si="40"/>
        <v>1</v>
      </c>
      <c r="AH280" t="s">
        <v>3173</v>
      </c>
      <c r="AI280" s="70">
        <v>0</v>
      </c>
      <c r="AJ280" s="70">
        <v>0</v>
      </c>
      <c r="AK280" s="70">
        <f t="shared" si="36"/>
        <v>0</v>
      </c>
      <c r="AL280" s="70"/>
      <c r="AM280" s="35">
        <v>0</v>
      </c>
      <c r="AN280" s="35">
        <f t="shared" si="37"/>
        <v>0</v>
      </c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ht="12.75" customHeight="1">
      <c r="A281" s="35"/>
      <c r="B281" s="67">
        <v>5711</v>
      </c>
      <c r="C281" s="68" t="s">
        <v>3185</v>
      </c>
      <c r="D281" s="68">
        <v>0</v>
      </c>
      <c r="E281" s="68">
        <v>0</v>
      </c>
      <c r="F281" s="68">
        <v>0</v>
      </c>
      <c r="G281" s="68">
        <f t="shared" si="26"/>
        <v>0</v>
      </c>
      <c r="H281" s="68">
        <v>0</v>
      </c>
      <c r="I281" s="68">
        <f t="shared" si="27"/>
        <v>0</v>
      </c>
      <c r="J281" s="68">
        <v>0</v>
      </c>
      <c r="K281" s="68">
        <f t="shared" si="28"/>
        <v>0</v>
      </c>
      <c r="L281" s="68">
        <v>0</v>
      </c>
      <c r="M281" s="68">
        <v>0</v>
      </c>
      <c r="N281" s="68">
        <v>0</v>
      </c>
      <c r="O281" s="68">
        <f t="shared" si="29"/>
        <v>0</v>
      </c>
      <c r="P281" s="68">
        <v>0</v>
      </c>
      <c r="Q281" s="68">
        <f t="shared" si="30"/>
        <v>0</v>
      </c>
      <c r="R281" s="68">
        <v>0</v>
      </c>
      <c r="S281" s="68">
        <f t="shared" si="31"/>
        <v>0</v>
      </c>
      <c r="T281" s="68">
        <v>0</v>
      </c>
      <c r="U281" s="68">
        <v>0</v>
      </c>
      <c r="V281" s="68">
        <v>0</v>
      </c>
      <c r="W281" s="68">
        <f t="shared" si="32"/>
        <v>0</v>
      </c>
      <c r="X281" s="68">
        <v>0</v>
      </c>
      <c r="Y281" s="68">
        <f t="shared" si="33"/>
        <v>0</v>
      </c>
      <c r="Z281" s="68">
        <v>0</v>
      </c>
      <c r="AA281" s="68">
        <f t="shared" si="34"/>
        <v>0</v>
      </c>
      <c r="AB281" s="690">
        <f t="shared" si="25"/>
        <v>0</v>
      </c>
      <c r="AC281" s="69">
        <f t="shared" si="38"/>
        <v>0</v>
      </c>
      <c r="AD281" s="69">
        <f t="shared" si="39"/>
        <v>0</v>
      </c>
      <c r="AE281" s="694">
        <f t="shared" si="35"/>
        <v>0</v>
      </c>
      <c r="AF281" s="698">
        <f t="shared" si="18"/>
        <v>0</v>
      </c>
      <c r="AG281" s="698" t="b">
        <f t="shared" si="40"/>
        <v>1</v>
      </c>
      <c r="AH281" t="s">
        <v>3186</v>
      </c>
      <c r="AI281" s="70">
        <v>0</v>
      </c>
      <c r="AJ281" s="70">
        <v>0</v>
      </c>
      <c r="AK281" s="70">
        <f t="shared" si="36"/>
        <v>0</v>
      </c>
      <c r="AL281" s="70"/>
      <c r="AM281" s="35">
        <v>0</v>
      </c>
      <c r="AN281" s="35">
        <f t="shared" si="37"/>
        <v>0</v>
      </c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ht="19.5" customHeight="1">
      <c r="A282" s="35"/>
      <c r="B282" s="67">
        <v>5721</v>
      </c>
      <c r="C282" s="68" t="s">
        <v>3187</v>
      </c>
      <c r="D282" s="68">
        <v>0</v>
      </c>
      <c r="E282" s="68">
        <v>0</v>
      </c>
      <c r="F282" s="68">
        <v>0</v>
      </c>
      <c r="G282" s="68">
        <f t="shared" si="26"/>
        <v>0</v>
      </c>
      <c r="H282" s="68">
        <v>0</v>
      </c>
      <c r="I282" s="68">
        <f t="shared" si="27"/>
        <v>0</v>
      </c>
      <c r="J282" s="68">
        <v>0</v>
      </c>
      <c r="K282" s="68">
        <f t="shared" si="28"/>
        <v>0</v>
      </c>
      <c r="L282" s="68">
        <v>0</v>
      </c>
      <c r="M282" s="68">
        <v>0</v>
      </c>
      <c r="N282" s="68">
        <v>0</v>
      </c>
      <c r="O282" s="68">
        <f t="shared" si="29"/>
        <v>0</v>
      </c>
      <c r="P282" s="68">
        <v>0</v>
      </c>
      <c r="Q282" s="68">
        <f t="shared" si="30"/>
        <v>0</v>
      </c>
      <c r="R282" s="68">
        <v>0</v>
      </c>
      <c r="S282" s="68">
        <f t="shared" si="31"/>
        <v>0</v>
      </c>
      <c r="T282" s="68">
        <v>0</v>
      </c>
      <c r="U282" s="68">
        <v>0</v>
      </c>
      <c r="V282" s="68">
        <v>0</v>
      </c>
      <c r="W282" s="68">
        <f t="shared" si="32"/>
        <v>0</v>
      </c>
      <c r="X282" s="68">
        <v>0</v>
      </c>
      <c r="Y282" s="68">
        <f t="shared" si="33"/>
        <v>0</v>
      </c>
      <c r="Z282" s="68">
        <v>0</v>
      </c>
      <c r="AA282" s="68">
        <f t="shared" si="34"/>
        <v>0</v>
      </c>
      <c r="AB282" s="690">
        <f t="shared" si="25"/>
        <v>0</v>
      </c>
      <c r="AC282" s="69">
        <f t="shared" si="38"/>
        <v>0</v>
      </c>
      <c r="AD282" s="69">
        <f t="shared" si="39"/>
        <v>0</v>
      </c>
      <c r="AE282" s="694">
        <f t="shared" si="35"/>
        <v>0</v>
      </c>
      <c r="AF282" s="698">
        <f t="shared" si="18"/>
        <v>0</v>
      </c>
      <c r="AG282" s="698" t="b">
        <f t="shared" si="40"/>
        <v>1</v>
      </c>
      <c r="AH282" t="s">
        <v>3186</v>
      </c>
      <c r="AI282" s="70">
        <v>0</v>
      </c>
      <c r="AJ282" s="70">
        <v>0</v>
      </c>
      <c r="AK282" s="70">
        <f t="shared" si="36"/>
        <v>0</v>
      </c>
      <c r="AL282" s="70"/>
      <c r="AM282" s="35">
        <v>0</v>
      </c>
      <c r="AN282" s="35">
        <f t="shared" si="37"/>
        <v>0</v>
      </c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ht="19.5" customHeight="1">
      <c r="A283" s="35"/>
      <c r="B283" s="67">
        <v>5731</v>
      </c>
      <c r="C283" s="68" t="s">
        <v>3188</v>
      </c>
      <c r="D283" s="68">
        <v>0</v>
      </c>
      <c r="E283" s="68">
        <v>0</v>
      </c>
      <c r="F283" s="68">
        <v>0</v>
      </c>
      <c r="G283" s="68">
        <f t="shared" si="26"/>
        <v>0</v>
      </c>
      <c r="H283" s="68">
        <v>0</v>
      </c>
      <c r="I283" s="68">
        <f t="shared" si="27"/>
        <v>0</v>
      </c>
      <c r="J283" s="68">
        <v>0</v>
      </c>
      <c r="K283" s="68">
        <f t="shared" si="28"/>
        <v>0</v>
      </c>
      <c r="L283" s="68">
        <v>0</v>
      </c>
      <c r="M283" s="68">
        <v>0</v>
      </c>
      <c r="N283" s="68">
        <v>0</v>
      </c>
      <c r="O283" s="68">
        <f t="shared" si="29"/>
        <v>0</v>
      </c>
      <c r="P283" s="68">
        <v>0</v>
      </c>
      <c r="Q283" s="68">
        <f t="shared" si="30"/>
        <v>0</v>
      </c>
      <c r="R283" s="68">
        <v>0</v>
      </c>
      <c r="S283" s="68">
        <f t="shared" si="31"/>
        <v>0</v>
      </c>
      <c r="T283" s="68">
        <v>0</v>
      </c>
      <c r="U283" s="68">
        <v>0</v>
      </c>
      <c r="V283" s="68">
        <v>0</v>
      </c>
      <c r="W283" s="68">
        <f t="shared" si="32"/>
        <v>0</v>
      </c>
      <c r="X283" s="68">
        <v>0</v>
      </c>
      <c r="Y283" s="68">
        <f t="shared" si="33"/>
        <v>0</v>
      </c>
      <c r="Z283" s="68">
        <v>0</v>
      </c>
      <c r="AA283" s="68">
        <f t="shared" si="34"/>
        <v>0</v>
      </c>
      <c r="AB283" s="690">
        <f t="shared" si="25"/>
        <v>0</v>
      </c>
      <c r="AC283" s="69">
        <f t="shared" si="38"/>
        <v>0</v>
      </c>
      <c r="AD283" s="69">
        <f t="shared" si="39"/>
        <v>0</v>
      </c>
      <c r="AE283" s="694">
        <f t="shared" si="35"/>
        <v>0</v>
      </c>
      <c r="AF283" s="698">
        <f t="shared" si="18"/>
        <v>0</v>
      </c>
      <c r="AG283" s="698" t="b">
        <f t="shared" si="40"/>
        <v>1</v>
      </c>
      <c r="AH283" t="s">
        <v>3186</v>
      </c>
      <c r="AI283" s="70">
        <v>0</v>
      </c>
      <c r="AJ283" s="70">
        <v>0</v>
      </c>
      <c r="AK283" s="70">
        <f t="shared" si="36"/>
        <v>0</v>
      </c>
      <c r="AL283" s="70"/>
      <c r="AM283" s="35">
        <v>0</v>
      </c>
      <c r="AN283" s="35">
        <f t="shared" si="37"/>
        <v>0</v>
      </c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ht="19.5" customHeight="1">
      <c r="A284" s="35"/>
      <c r="B284" s="67">
        <v>5741</v>
      </c>
      <c r="C284" s="68" t="s">
        <v>3189</v>
      </c>
      <c r="D284" s="68">
        <v>0</v>
      </c>
      <c r="E284" s="68">
        <v>0</v>
      </c>
      <c r="F284" s="68">
        <v>0</v>
      </c>
      <c r="G284" s="68">
        <f t="shared" si="26"/>
        <v>0</v>
      </c>
      <c r="H284" s="68">
        <v>0</v>
      </c>
      <c r="I284" s="68">
        <f t="shared" si="27"/>
        <v>0</v>
      </c>
      <c r="J284" s="68">
        <v>0</v>
      </c>
      <c r="K284" s="68">
        <f t="shared" si="28"/>
        <v>0</v>
      </c>
      <c r="L284" s="68">
        <v>0</v>
      </c>
      <c r="M284" s="68">
        <v>0</v>
      </c>
      <c r="N284" s="68">
        <v>0</v>
      </c>
      <c r="O284" s="68">
        <f t="shared" si="29"/>
        <v>0</v>
      </c>
      <c r="P284" s="68">
        <v>0</v>
      </c>
      <c r="Q284" s="68">
        <f t="shared" si="30"/>
        <v>0</v>
      </c>
      <c r="R284" s="68">
        <v>0</v>
      </c>
      <c r="S284" s="68">
        <f t="shared" si="31"/>
        <v>0</v>
      </c>
      <c r="T284" s="68">
        <v>0</v>
      </c>
      <c r="U284" s="68">
        <v>0</v>
      </c>
      <c r="V284" s="68">
        <v>0</v>
      </c>
      <c r="W284" s="68">
        <f t="shared" si="32"/>
        <v>0</v>
      </c>
      <c r="X284" s="68">
        <v>0</v>
      </c>
      <c r="Y284" s="68">
        <f t="shared" si="33"/>
        <v>0</v>
      </c>
      <c r="Z284" s="68">
        <v>0</v>
      </c>
      <c r="AA284" s="68">
        <f t="shared" si="34"/>
        <v>0</v>
      </c>
      <c r="AB284" s="690">
        <f t="shared" si="25"/>
        <v>0</v>
      </c>
      <c r="AC284" s="69">
        <f t="shared" si="38"/>
        <v>0</v>
      </c>
      <c r="AD284" s="69">
        <f t="shared" si="39"/>
        <v>0</v>
      </c>
      <c r="AE284" s="694">
        <f t="shared" si="35"/>
        <v>0</v>
      </c>
      <c r="AF284" s="698">
        <f t="shared" si="18"/>
        <v>0</v>
      </c>
      <c r="AG284" s="698" t="b">
        <f t="shared" si="40"/>
        <v>1</v>
      </c>
      <c r="AH284" t="s">
        <v>3186</v>
      </c>
      <c r="AI284" s="70">
        <v>0</v>
      </c>
      <c r="AJ284" s="70">
        <v>0</v>
      </c>
      <c r="AK284" s="70">
        <f t="shared" si="36"/>
        <v>0</v>
      </c>
      <c r="AL284" s="70"/>
      <c r="AM284" s="35">
        <v>0</v>
      </c>
      <c r="AN284" s="35">
        <f t="shared" si="37"/>
        <v>0</v>
      </c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ht="19.5" customHeight="1">
      <c r="A285" s="35"/>
      <c r="B285" s="67">
        <v>5751</v>
      </c>
      <c r="C285" s="68" t="s">
        <v>3190</v>
      </c>
      <c r="D285" s="68">
        <v>0</v>
      </c>
      <c r="E285" s="68">
        <v>0</v>
      </c>
      <c r="F285" s="68">
        <v>0</v>
      </c>
      <c r="G285" s="68">
        <f t="shared" si="26"/>
        <v>0</v>
      </c>
      <c r="H285" s="68">
        <v>0</v>
      </c>
      <c r="I285" s="68">
        <f t="shared" si="27"/>
        <v>0</v>
      </c>
      <c r="J285" s="68">
        <v>0</v>
      </c>
      <c r="K285" s="68">
        <f t="shared" si="28"/>
        <v>0</v>
      </c>
      <c r="L285" s="68">
        <v>0</v>
      </c>
      <c r="M285" s="68">
        <v>0</v>
      </c>
      <c r="N285" s="68">
        <v>0</v>
      </c>
      <c r="O285" s="68">
        <f t="shared" si="29"/>
        <v>0</v>
      </c>
      <c r="P285" s="68">
        <v>0</v>
      </c>
      <c r="Q285" s="68">
        <f t="shared" si="30"/>
        <v>0</v>
      </c>
      <c r="R285" s="68">
        <v>0</v>
      </c>
      <c r="S285" s="68">
        <f t="shared" si="31"/>
        <v>0</v>
      </c>
      <c r="T285" s="68">
        <v>0</v>
      </c>
      <c r="U285" s="68">
        <v>0</v>
      </c>
      <c r="V285" s="68">
        <v>0</v>
      </c>
      <c r="W285" s="68">
        <f t="shared" si="32"/>
        <v>0</v>
      </c>
      <c r="X285" s="68">
        <v>0</v>
      </c>
      <c r="Y285" s="68">
        <f t="shared" si="33"/>
        <v>0</v>
      </c>
      <c r="Z285" s="68">
        <v>0</v>
      </c>
      <c r="AA285" s="68">
        <f t="shared" si="34"/>
        <v>0</v>
      </c>
      <c r="AB285" s="690">
        <f t="shared" si="25"/>
        <v>0</v>
      </c>
      <c r="AC285" s="69">
        <f t="shared" si="38"/>
        <v>0</v>
      </c>
      <c r="AD285" s="69">
        <f t="shared" si="39"/>
        <v>0</v>
      </c>
      <c r="AE285" s="694">
        <f t="shared" si="35"/>
        <v>0</v>
      </c>
      <c r="AF285" s="698">
        <f t="shared" si="18"/>
        <v>0</v>
      </c>
      <c r="AG285" s="698" t="b">
        <f t="shared" si="40"/>
        <v>1</v>
      </c>
      <c r="AH285" t="s">
        <v>3186</v>
      </c>
      <c r="AI285" s="70">
        <v>0</v>
      </c>
      <c r="AJ285" s="70">
        <v>0</v>
      </c>
      <c r="AK285" s="70">
        <f t="shared" si="36"/>
        <v>0</v>
      </c>
      <c r="AL285" s="70"/>
      <c r="AM285" s="35">
        <v>0</v>
      </c>
      <c r="AN285" s="35">
        <f t="shared" si="37"/>
        <v>0</v>
      </c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ht="19.5" customHeight="1">
      <c r="A286" s="35"/>
      <c r="B286" s="67">
        <v>5761</v>
      </c>
      <c r="C286" s="68" t="s">
        <v>3191</v>
      </c>
      <c r="D286" s="68">
        <v>0</v>
      </c>
      <c r="E286" s="68">
        <v>0</v>
      </c>
      <c r="F286" s="68">
        <v>0</v>
      </c>
      <c r="G286" s="68">
        <f t="shared" si="26"/>
        <v>0</v>
      </c>
      <c r="H286" s="68">
        <v>0</v>
      </c>
      <c r="I286" s="68">
        <f t="shared" si="27"/>
        <v>0</v>
      </c>
      <c r="J286" s="68">
        <v>0</v>
      </c>
      <c r="K286" s="68">
        <f t="shared" si="28"/>
        <v>0</v>
      </c>
      <c r="L286" s="68">
        <v>0</v>
      </c>
      <c r="M286" s="68">
        <v>0</v>
      </c>
      <c r="N286" s="68">
        <v>0</v>
      </c>
      <c r="O286" s="68">
        <f t="shared" si="29"/>
        <v>0</v>
      </c>
      <c r="P286" s="68">
        <v>0</v>
      </c>
      <c r="Q286" s="68">
        <f t="shared" si="30"/>
        <v>0</v>
      </c>
      <c r="R286" s="68">
        <v>0</v>
      </c>
      <c r="S286" s="68">
        <f t="shared" si="31"/>
        <v>0</v>
      </c>
      <c r="T286" s="68">
        <v>0</v>
      </c>
      <c r="U286" s="68">
        <v>0</v>
      </c>
      <c r="V286" s="68">
        <v>0</v>
      </c>
      <c r="W286" s="68">
        <f t="shared" si="32"/>
        <v>0</v>
      </c>
      <c r="X286" s="68">
        <v>0</v>
      </c>
      <c r="Y286" s="68">
        <f t="shared" si="33"/>
        <v>0</v>
      </c>
      <c r="Z286" s="68">
        <v>0</v>
      </c>
      <c r="AA286" s="68">
        <f t="shared" si="34"/>
        <v>0</v>
      </c>
      <c r="AB286" s="690">
        <f t="shared" si="25"/>
        <v>0</v>
      </c>
      <c r="AC286" s="69">
        <f t="shared" si="38"/>
        <v>0</v>
      </c>
      <c r="AD286" s="69">
        <f t="shared" si="39"/>
        <v>0</v>
      </c>
      <c r="AE286" s="694">
        <f t="shared" si="35"/>
        <v>0</v>
      </c>
      <c r="AF286" s="698">
        <f t="shared" si="18"/>
        <v>0</v>
      </c>
      <c r="AG286" s="698" t="b">
        <f t="shared" si="40"/>
        <v>1</v>
      </c>
      <c r="AH286" t="s">
        <v>3186</v>
      </c>
      <c r="AI286" s="70">
        <v>0</v>
      </c>
      <c r="AJ286" s="70">
        <v>0</v>
      </c>
      <c r="AK286" s="70">
        <f t="shared" si="36"/>
        <v>0</v>
      </c>
      <c r="AL286" s="70"/>
      <c r="AM286" s="35">
        <v>0</v>
      </c>
      <c r="AN286" s="35">
        <f t="shared" si="37"/>
        <v>0</v>
      </c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ht="19.5" customHeight="1">
      <c r="A287" s="35"/>
      <c r="B287" s="67">
        <v>5771</v>
      </c>
      <c r="C287" s="68" t="s">
        <v>3192</v>
      </c>
      <c r="D287" s="68">
        <v>0</v>
      </c>
      <c r="E287" s="68">
        <v>0</v>
      </c>
      <c r="F287" s="68">
        <v>0</v>
      </c>
      <c r="G287" s="68">
        <f t="shared" si="26"/>
        <v>0</v>
      </c>
      <c r="H287" s="68">
        <v>0</v>
      </c>
      <c r="I287" s="68">
        <f t="shared" si="27"/>
        <v>0</v>
      </c>
      <c r="J287" s="68">
        <v>0</v>
      </c>
      <c r="K287" s="68">
        <f t="shared" si="28"/>
        <v>0</v>
      </c>
      <c r="L287" s="68">
        <v>0</v>
      </c>
      <c r="M287" s="68">
        <v>0</v>
      </c>
      <c r="N287" s="68">
        <v>0</v>
      </c>
      <c r="O287" s="68">
        <f t="shared" si="29"/>
        <v>0</v>
      </c>
      <c r="P287" s="68">
        <v>0</v>
      </c>
      <c r="Q287" s="68">
        <f t="shared" si="30"/>
        <v>0</v>
      </c>
      <c r="R287" s="68">
        <v>0</v>
      </c>
      <c r="S287" s="68">
        <f t="shared" si="31"/>
        <v>0</v>
      </c>
      <c r="T287" s="68">
        <v>0</v>
      </c>
      <c r="U287" s="68">
        <v>0</v>
      </c>
      <c r="V287" s="68">
        <v>0</v>
      </c>
      <c r="W287" s="68">
        <f t="shared" si="32"/>
        <v>0</v>
      </c>
      <c r="X287" s="68">
        <v>0</v>
      </c>
      <c r="Y287" s="68">
        <f t="shared" si="33"/>
        <v>0</v>
      </c>
      <c r="Z287" s="68">
        <v>0</v>
      </c>
      <c r="AA287" s="68">
        <f t="shared" si="34"/>
        <v>0</v>
      </c>
      <c r="AB287" s="690">
        <f t="shared" si="25"/>
        <v>0</v>
      </c>
      <c r="AC287" s="69">
        <f t="shared" si="38"/>
        <v>0</v>
      </c>
      <c r="AD287" s="69">
        <f t="shared" si="39"/>
        <v>0</v>
      </c>
      <c r="AE287" s="694">
        <f t="shared" si="35"/>
        <v>0</v>
      </c>
      <c r="AF287" s="698">
        <f t="shared" si="18"/>
        <v>0</v>
      </c>
      <c r="AG287" s="698" t="b">
        <f t="shared" si="40"/>
        <v>1</v>
      </c>
      <c r="AH287" t="s">
        <v>3186</v>
      </c>
      <c r="AI287" s="70">
        <v>0</v>
      </c>
      <c r="AJ287" s="70">
        <v>0</v>
      </c>
      <c r="AK287" s="70">
        <f t="shared" si="36"/>
        <v>0</v>
      </c>
      <c r="AL287" s="70"/>
      <c r="AM287" s="35">
        <v>0</v>
      </c>
      <c r="AN287" s="35">
        <f t="shared" si="37"/>
        <v>0</v>
      </c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ht="19.5" customHeight="1">
      <c r="A288" s="35"/>
      <c r="B288" s="67">
        <v>5781</v>
      </c>
      <c r="C288" s="68" t="s">
        <v>3193</v>
      </c>
      <c r="D288" s="68">
        <v>0</v>
      </c>
      <c r="E288" s="68">
        <v>0</v>
      </c>
      <c r="F288" s="68">
        <v>0</v>
      </c>
      <c r="G288" s="68">
        <f t="shared" si="26"/>
        <v>0</v>
      </c>
      <c r="H288" s="68">
        <v>0</v>
      </c>
      <c r="I288" s="68">
        <f t="shared" si="27"/>
        <v>0</v>
      </c>
      <c r="J288" s="68">
        <v>0</v>
      </c>
      <c r="K288" s="68">
        <f t="shared" si="28"/>
        <v>0</v>
      </c>
      <c r="L288" s="68">
        <v>0</v>
      </c>
      <c r="M288" s="68">
        <v>0</v>
      </c>
      <c r="N288" s="68">
        <v>0</v>
      </c>
      <c r="O288" s="68">
        <f t="shared" si="29"/>
        <v>0</v>
      </c>
      <c r="P288" s="68">
        <v>0</v>
      </c>
      <c r="Q288" s="68">
        <f t="shared" si="30"/>
        <v>0</v>
      </c>
      <c r="R288" s="68">
        <v>0</v>
      </c>
      <c r="S288" s="68">
        <f t="shared" si="31"/>
        <v>0</v>
      </c>
      <c r="T288" s="68">
        <v>0</v>
      </c>
      <c r="U288" s="68">
        <v>0</v>
      </c>
      <c r="V288" s="68">
        <v>0</v>
      </c>
      <c r="W288" s="68">
        <f t="shared" si="32"/>
        <v>0</v>
      </c>
      <c r="X288" s="68">
        <v>0</v>
      </c>
      <c r="Y288" s="68">
        <f t="shared" si="33"/>
        <v>0</v>
      </c>
      <c r="Z288" s="68">
        <v>0</v>
      </c>
      <c r="AA288" s="68">
        <f t="shared" si="34"/>
        <v>0</v>
      </c>
      <c r="AB288" s="690">
        <f t="shared" si="25"/>
        <v>0</v>
      </c>
      <c r="AC288" s="69">
        <f t="shared" si="38"/>
        <v>0</v>
      </c>
      <c r="AD288" s="69">
        <f t="shared" si="39"/>
        <v>0</v>
      </c>
      <c r="AE288" s="694">
        <f t="shared" si="35"/>
        <v>0</v>
      </c>
      <c r="AF288" s="698">
        <f t="shared" si="18"/>
        <v>0</v>
      </c>
      <c r="AG288" s="698" t="b">
        <f t="shared" si="40"/>
        <v>1</v>
      </c>
      <c r="AH288" t="s">
        <v>3186</v>
      </c>
      <c r="AI288" s="70">
        <v>0</v>
      </c>
      <c r="AJ288" s="70">
        <v>0</v>
      </c>
      <c r="AK288" s="70">
        <f t="shared" si="36"/>
        <v>0</v>
      </c>
      <c r="AL288" s="70"/>
      <c r="AM288" s="35">
        <v>0</v>
      </c>
      <c r="AN288" s="35">
        <f t="shared" si="37"/>
        <v>0</v>
      </c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ht="19.5" customHeight="1">
      <c r="A289" s="35"/>
      <c r="B289" s="67">
        <v>5791</v>
      </c>
      <c r="C289" s="68" t="s">
        <v>3194</v>
      </c>
      <c r="D289" s="68">
        <v>0</v>
      </c>
      <c r="E289" s="68">
        <v>0</v>
      </c>
      <c r="F289" s="68">
        <v>0</v>
      </c>
      <c r="G289" s="68">
        <f t="shared" si="26"/>
        <v>0</v>
      </c>
      <c r="H289" s="68">
        <v>0</v>
      </c>
      <c r="I289" s="68">
        <f t="shared" si="27"/>
        <v>0</v>
      </c>
      <c r="J289" s="68">
        <v>0</v>
      </c>
      <c r="K289" s="68">
        <f t="shared" si="28"/>
        <v>0</v>
      </c>
      <c r="L289" s="68">
        <v>0</v>
      </c>
      <c r="M289" s="68">
        <v>0</v>
      </c>
      <c r="N289" s="68">
        <v>0</v>
      </c>
      <c r="O289" s="68">
        <f t="shared" si="29"/>
        <v>0</v>
      </c>
      <c r="P289" s="68">
        <v>0</v>
      </c>
      <c r="Q289" s="68">
        <f t="shared" si="30"/>
        <v>0</v>
      </c>
      <c r="R289" s="68">
        <v>0</v>
      </c>
      <c r="S289" s="68">
        <f t="shared" si="31"/>
        <v>0</v>
      </c>
      <c r="T289" s="68">
        <v>0</v>
      </c>
      <c r="U289" s="68">
        <v>0</v>
      </c>
      <c r="V289" s="68">
        <v>0</v>
      </c>
      <c r="W289" s="68">
        <f t="shared" si="32"/>
        <v>0</v>
      </c>
      <c r="X289" s="68">
        <v>0</v>
      </c>
      <c r="Y289" s="68">
        <f t="shared" si="33"/>
        <v>0</v>
      </c>
      <c r="Z289" s="68">
        <v>0</v>
      </c>
      <c r="AA289" s="68">
        <f t="shared" si="34"/>
        <v>0</v>
      </c>
      <c r="AB289" s="690">
        <f t="shared" si="25"/>
        <v>0</v>
      </c>
      <c r="AC289" s="69">
        <f t="shared" si="38"/>
        <v>0</v>
      </c>
      <c r="AD289" s="69">
        <f t="shared" si="39"/>
        <v>0</v>
      </c>
      <c r="AE289" s="694">
        <f t="shared" si="35"/>
        <v>0</v>
      </c>
      <c r="AF289" s="698">
        <f t="shared" si="18"/>
        <v>0</v>
      </c>
      <c r="AG289" s="698" t="b">
        <f t="shared" si="40"/>
        <v>1</v>
      </c>
      <c r="AH289" t="s">
        <v>3186</v>
      </c>
      <c r="AI289" s="70">
        <v>0</v>
      </c>
      <c r="AJ289" s="70">
        <v>0</v>
      </c>
      <c r="AK289" s="70">
        <f t="shared" si="36"/>
        <v>0</v>
      </c>
      <c r="AL289" s="70"/>
      <c r="AM289" s="35">
        <v>0</v>
      </c>
      <c r="AN289" s="35">
        <f t="shared" si="37"/>
        <v>0</v>
      </c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ht="19.5" customHeight="1">
      <c r="A290" s="35"/>
      <c r="B290" s="67">
        <v>5811</v>
      </c>
      <c r="C290" s="68" t="s">
        <v>3195</v>
      </c>
      <c r="D290" s="68">
        <v>0</v>
      </c>
      <c r="E290" s="68">
        <v>0</v>
      </c>
      <c r="F290" s="68">
        <v>0</v>
      </c>
      <c r="G290" s="68">
        <f t="shared" si="26"/>
        <v>0</v>
      </c>
      <c r="H290" s="68">
        <v>0</v>
      </c>
      <c r="I290" s="68">
        <f t="shared" si="27"/>
        <v>0</v>
      </c>
      <c r="J290" s="68">
        <v>0</v>
      </c>
      <c r="K290" s="68">
        <f t="shared" si="28"/>
        <v>0</v>
      </c>
      <c r="L290" s="68">
        <v>0</v>
      </c>
      <c r="M290" s="68">
        <v>0</v>
      </c>
      <c r="N290" s="68">
        <v>0</v>
      </c>
      <c r="O290" s="68">
        <f t="shared" si="29"/>
        <v>0</v>
      </c>
      <c r="P290" s="68">
        <v>0</v>
      </c>
      <c r="Q290" s="68">
        <f t="shared" si="30"/>
        <v>0</v>
      </c>
      <c r="R290" s="68">
        <v>0</v>
      </c>
      <c r="S290" s="68">
        <f t="shared" si="31"/>
        <v>0</v>
      </c>
      <c r="T290" s="68">
        <v>0</v>
      </c>
      <c r="U290" s="68">
        <v>0</v>
      </c>
      <c r="V290" s="68">
        <v>0</v>
      </c>
      <c r="W290" s="68">
        <f t="shared" si="32"/>
        <v>0</v>
      </c>
      <c r="X290" s="68">
        <v>0</v>
      </c>
      <c r="Y290" s="68">
        <f t="shared" si="33"/>
        <v>0</v>
      </c>
      <c r="Z290" s="68">
        <v>0</v>
      </c>
      <c r="AA290" s="68">
        <f t="shared" si="34"/>
        <v>0</v>
      </c>
      <c r="AB290" s="690">
        <f t="shared" si="25"/>
        <v>0</v>
      </c>
      <c r="AC290" s="69">
        <f t="shared" si="38"/>
        <v>0</v>
      </c>
      <c r="AD290" s="69">
        <f t="shared" si="39"/>
        <v>0</v>
      </c>
      <c r="AE290" s="694">
        <f t="shared" si="35"/>
        <v>0</v>
      </c>
      <c r="AF290" s="698">
        <f t="shared" si="18"/>
        <v>0</v>
      </c>
      <c r="AG290" s="698" t="b">
        <f t="shared" si="40"/>
        <v>1</v>
      </c>
      <c r="AH290" t="s">
        <v>3196</v>
      </c>
      <c r="AI290" s="70">
        <v>0</v>
      </c>
      <c r="AJ290" s="70">
        <v>0</v>
      </c>
      <c r="AK290" s="70">
        <f t="shared" si="36"/>
        <v>0</v>
      </c>
      <c r="AL290" s="70"/>
      <c r="AM290" s="35">
        <v>0</v>
      </c>
      <c r="AN290" s="35">
        <f t="shared" si="37"/>
        <v>0</v>
      </c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ht="19.5" customHeight="1">
      <c r="A291" s="35"/>
      <c r="B291" s="67">
        <v>5821</v>
      </c>
      <c r="C291" s="68" t="s">
        <v>3197</v>
      </c>
      <c r="D291" s="68">
        <v>0</v>
      </c>
      <c r="E291" s="68">
        <v>0</v>
      </c>
      <c r="F291" s="68">
        <v>0</v>
      </c>
      <c r="G291" s="68">
        <f t="shared" si="26"/>
        <v>0</v>
      </c>
      <c r="H291" s="68">
        <v>0</v>
      </c>
      <c r="I291" s="68">
        <f t="shared" si="27"/>
        <v>0</v>
      </c>
      <c r="J291" s="68">
        <v>0</v>
      </c>
      <c r="K291" s="68">
        <f t="shared" si="28"/>
        <v>0</v>
      </c>
      <c r="L291" s="68">
        <v>0</v>
      </c>
      <c r="M291" s="68">
        <v>0</v>
      </c>
      <c r="N291" s="68">
        <v>0</v>
      </c>
      <c r="O291" s="68">
        <f t="shared" si="29"/>
        <v>0</v>
      </c>
      <c r="P291" s="68">
        <v>0</v>
      </c>
      <c r="Q291" s="68">
        <f t="shared" si="30"/>
        <v>0</v>
      </c>
      <c r="R291" s="68">
        <v>0</v>
      </c>
      <c r="S291" s="68">
        <f t="shared" si="31"/>
        <v>0</v>
      </c>
      <c r="T291" s="68">
        <v>0</v>
      </c>
      <c r="U291" s="68">
        <v>0</v>
      </c>
      <c r="V291" s="68">
        <v>0</v>
      </c>
      <c r="W291" s="68">
        <f t="shared" si="32"/>
        <v>0</v>
      </c>
      <c r="X291" s="68">
        <v>0</v>
      </c>
      <c r="Y291" s="68">
        <f t="shared" si="33"/>
        <v>0</v>
      </c>
      <c r="Z291" s="68">
        <v>0</v>
      </c>
      <c r="AA291" s="68">
        <f t="shared" si="34"/>
        <v>0</v>
      </c>
      <c r="AB291" s="690">
        <f t="shared" si="25"/>
        <v>0</v>
      </c>
      <c r="AC291" s="69">
        <f t="shared" si="38"/>
        <v>0</v>
      </c>
      <c r="AD291" s="69">
        <f t="shared" si="39"/>
        <v>0</v>
      </c>
      <c r="AE291" s="694">
        <f t="shared" si="35"/>
        <v>0</v>
      </c>
      <c r="AF291" s="698">
        <f t="shared" si="18"/>
        <v>0</v>
      </c>
      <c r="AG291" s="698" t="b">
        <f t="shared" si="40"/>
        <v>1</v>
      </c>
      <c r="AH291" t="s">
        <v>3196</v>
      </c>
      <c r="AI291" s="70">
        <v>0</v>
      </c>
      <c r="AJ291" s="70">
        <v>0</v>
      </c>
      <c r="AK291" s="70">
        <f t="shared" si="36"/>
        <v>0</v>
      </c>
      <c r="AL291" s="70"/>
      <c r="AM291" s="35">
        <v>0</v>
      </c>
      <c r="AN291" s="35">
        <f t="shared" si="37"/>
        <v>0</v>
      </c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ht="19.5" customHeight="1">
      <c r="A292" s="35"/>
      <c r="B292" s="67">
        <v>5831</v>
      </c>
      <c r="C292" s="68" t="s">
        <v>3198</v>
      </c>
      <c r="D292" s="68">
        <v>0</v>
      </c>
      <c r="E292" s="68">
        <v>0</v>
      </c>
      <c r="F292" s="68">
        <v>0</v>
      </c>
      <c r="G292" s="68">
        <f t="shared" si="26"/>
        <v>0</v>
      </c>
      <c r="H292" s="68">
        <v>0</v>
      </c>
      <c r="I292" s="68">
        <f t="shared" si="27"/>
        <v>0</v>
      </c>
      <c r="J292" s="68">
        <v>0</v>
      </c>
      <c r="K292" s="68">
        <f t="shared" si="28"/>
        <v>0</v>
      </c>
      <c r="L292" s="68">
        <v>0</v>
      </c>
      <c r="M292" s="68">
        <v>0</v>
      </c>
      <c r="N292" s="68">
        <v>0</v>
      </c>
      <c r="O292" s="68">
        <f t="shared" si="29"/>
        <v>0</v>
      </c>
      <c r="P292" s="68">
        <v>0</v>
      </c>
      <c r="Q292" s="68">
        <f t="shared" si="30"/>
        <v>0</v>
      </c>
      <c r="R292" s="68">
        <v>0</v>
      </c>
      <c r="S292" s="68">
        <f t="shared" si="31"/>
        <v>0</v>
      </c>
      <c r="T292" s="68">
        <v>0</v>
      </c>
      <c r="U292" s="68">
        <v>0</v>
      </c>
      <c r="V292" s="68">
        <v>0</v>
      </c>
      <c r="W292" s="68">
        <f t="shared" si="32"/>
        <v>0</v>
      </c>
      <c r="X292" s="68">
        <v>0</v>
      </c>
      <c r="Y292" s="68">
        <f t="shared" si="33"/>
        <v>0</v>
      </c>
      <c r="Z292" s="68">
        <v>0</v>
      </c>
      <c r="AA292" s="68">
        <f t="shared" si="34"/>
        <v>0</v>
      </c>
      <c r="AB292" s="690">
        <f t="shared" si="25"/>
        <v>0</v>
      </c>
      <c r="AC292" s="69">
        <f t="shared" si="38"/>
        <v>0</v>
      </c>
      <c r="AD292" s="69">
        <f t="shared" si="39"/>
        <v>0</v>
      </c>
      <c r="AE292" s="694">
        <f t="shared" si="35"/>
        <v>0</v>
      </c>
      <c r="AF292" s="698">
        <f t="shared" si="18"/>
        <v>0</v>
      </c>
      <c r="AG292" s="698" t="b">
        <f t="shared" si="40"/>
        <v>1</v>
      </c>
      <c r="AH292" t="s">
        <v>3196</v>
      </c>
      <c r="AI292" s="70">
        <v>0</v>
      </c>
      <c r="AJ292" s="70">
        <v>0</v>
      </c>
      <c r="AK292" s="70">
        <f t="shared" si="36"/>
        <v>0</v>
      </c>
      <c r="AL292" s="70"/>
      <c r="AM292" s="35">
        <v>0</v>
      </c>
      <c r="AN292" s="35">
        <f t="shared" si="37"/>
        <v>0</v>
      </c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ht="19.5" customHeight="1">
      <c r="A293" s="35"/>
      <c r="B293" s="67">
        <v>5891</v>
      </c>
      <c r="C293" s="68" t="s">
        <v>3199</v>
      </c>
      <c r="D293" s="68">
        <v>0</v>
      </c>
      <c r="E293" s="68">
        <v>0</v>
      </c>
      <c r="F293" s="68">
        <v>0</v>
      </c>
      <c r="G293" s="68">
        <f t="shared" si="26"/>
        <v>0</v>
      </c>
      <c r="H293" s="68">
        <v>0</v>
      </c>
      <c r="I293" s="68">
        <f t="shared" si="27"/>
        <v>0</v>
      </c>
      <c r="J293" s="68">
        <v>0</v>
      </c>
      <c r="K293" s="68">
        <f t="shared" si="28"/>
        <v>0</v>
      </c>
      <c r="L293" s="68">
        <v>0</v>
      </c>
      <c r="M293" s="68">
        <v>0</v>
      </c>
      <c r="N293" s="68">
        <v>0</v>
      </c>
      <c r="O293" s="68">
        <f t="shared" si="29"/>
        <v>0</v>
      </c>
      <c r="P293" s="68">
        <v>0</v>
      </c>
      <c r="Q293" s="68">
        <f t="shared" si="30"/>
        <v>0</v>
      </c>
      <c r="R293" s="68">
        <v>0</v>
      </c>
      <c r="S293" s="68">
        <f t="shared" si="31"/>
        <v>0</v>
      </c>
      <c r="T293" s="68">
        <v>0</v>
      </c>
      <c r="U293" s="68">
        <v>0</v>
      </c>
      <c r="V293" s="68">
        <v>0</v>
      </c>
      <c r="W293" s="68">
        <f t="shared" si="32"/>
        <v>0</v>
      </c>
      <c r="X293" s="68">
        <v>0</v>
      </c>
      <c r="Y293" s="68">
        <f t="shared" si="33"/>
        <v>0</v>
      </c>
      <c r="Z293" s="68">
        <v>0</v>
      </c>
      <c r="AA293" s="68">
        <f t="shared" si="34"/>
        <v>0</v>
      </c>
      <c r="AB293" s="690">
        <f t="shared" si="25"/>
        <v>0</v>
      </c>
      <c r="AC293" s="69">
        <f t="shared" si="38"/>
        <v>0</v>
      </c>
      <c r="AD293" s="69">
        <f t="shared" si="39"/>
        <v>0</v>
      </c>
      <c r="AE293" s="694">
        <f t="shared" si="35"/>
        <v>0</v>
      </c>
      <c r="AF293" s="698">
        <f t="shared" si="18"/>
        <v>0</v>
      </c>
      <c r="AG293" s="698" t="b">
        <f t="shared" si="40"/>
        <v>1</v>
      </c>
      <c r="AH293" t="s">
        <v>3196</v>
      </c>
      <c r="AI293" s="70">
        <v>0</v>
      </c>
      <c r="AJ293" s="70">
        <v>0</v>
      </c>
      <c r="AK293" s="70">
        <f t="shared" si="36"/>
        <v>0</v>
      </c>
      <c r="AL293" s="70"/>
      <c r="AM293" s="35">
        <v>0</v>
      </c>
      <c r="AN293" s="35">
        <f t="shared" si="37"/>
        <v>0</v>
      </c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ht="19.5" customHeight="1">
      <c r="A294" s="35"/>
      <c r="B294" s="67">
        <v>5892</v>
      </c>
      <c r="C294" s="68" t="s">
        <v>3200</v>
      </c>
      <c r="D294" s="68">
        <v>0</v>
      </c>
      <c r="E294" s="68">
        <v>0</v>
      </c>
      <c r="F294" s="68">
        <v>0</v>
      </c>
      <c r="G294" s="68">
        <f t="shared" si="26"/>
        <v>0</v>
      </c>
      <c r="H294" s="68">
        <v>0</v>
      </c>
      <c r="I294" s="68">
        <f t="shared" si="27"/>
        <v>0</v>
      </c>
      <c r="J294" s="68">
        <v>0</v>
      </c>
      <c r="K294" s="68">
        <f t="shared" si="28"/>
        <v>0</v>
      </c>
      <c r="L294" s="68">
        <v>0</v>
      </c>
      <c r="M294" s="68">
        <v>0</v>
      </c>
      <c r="N294" s="68">
        <v>0</v>
      </c>
      <c r="O294" s="68">
        <f t="shared" si="29"/>
        <v>0</v>
      </c>
      <c r="P294" s="68">
        <v>0</v>
      </c>
      <c r="Q294" s="68">
        <f t="shared" si="30"/>
        <v>0</v>
      </c>
      <c r="R294" s="68">
        <v>0</v>
      </c>
      <c r="S294" s="68">
        <f t="shared" si="31"/>
        <v>0</v>
      </c>
      <c r="T294" s="68">
        <v>0</v>
      </c>
      <c r="U294" s="68">
        <v>0</v>
      </c>
      <c r="V294" s="68">
        <v>0</v>
      </c>
      <c r="W294" s="68">
        <f t="shared" si="32"/>
        <v>0</v>
      </c>
      <c r="X294" s="68">
        <v>0</v>
      </c>
      <c r="Y294" s="68">
        <f t="shared" si="33"/>
        <v>0</v>
      </c>
      <c r="Z294" s="68">
        <v>0</v>
      </c>
      <c r="AA294" s="68">
        <f t="shared" si="34"/>
        <v>0</v>
      </c>
      <c r="AB294" s="690">
        <f t="shared" si="25"/>
        <v>0</v>
      </c>
      <c r="AC294" s="69">
        <f t="shared" si="38"/>
        <v>0</v>
      </c>
      <c r="AD294" s="69">
        <f t="shared" si="39"/>
        <v>0</v>
      </c>
      <c r="AE294" s="694">
        <f t="shared" si="35"/>
        <v>0</v>
      </c>
      <c r="AF294" s="698">
        <f t="shared" si="18"/>
        <v>0</v>
      </c>
      <c r="AG294" s="698" t="b">
        <f t="shared" si="40"/>
        <v>1</v>
      </c>
      <c r="AH294" t="s">
        <v>3196</v>
      </c>
      <c r="AI294" s="70">
        <v>0</v>
      </c>
      <c r="AJ294" s="70">
        <v>0</v>
      </c>
      <c r="AK294" s="70">
        <f t="shared" si="36"/>
        <v>0</v>
      </c>
      <c r="AL294" s="70"/>
      <c r="AM294" s="35">
        <v>0</v>
      </c>
      <c r="AN294" s="35">
        <f t="shared" si="37"/>
        <v>0</v>
      </c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</row>
    <row r="295" spans="1:54" ht="15" customHeight="1">
      <c r="A295" s="35"/>
      <c r="B295" s="67">
        <v>5893</v>
      </c>
      <c r="C295" s="68" t="s">
        <v>3201</v>
      </c>
      <c r="D295" s="68">
        <v>0</v>
      </c>
      <c r="E295" s="68">
        <v>0</v>
      </c>
      <c r="F295" s="68">
        <v>0</v>
      </c>
      <c r="G295" s="68">
        <f t="shared" si="26"/>
        <v>0</v>
      </c>
      <c r="H295" s="68">
        <v>0</v>
      </c>
      <c r="I295" s="68">
        <f t="shared" si="27"/>
        <v>0</v>
      </c>
      <c r="J295" s="68">
        <v>0</v>
      </c>
      <c r="K295" s="68">
        <f t="shared" si="28"/>
        <v>0</v>
      </c>
      <c r="L295" s="68">
        <v>0</v>
      </c>
      <c r="M295" s="68">
        <v>0</v>
      </c>
      <c r="N295" s="68">
        <v>0</v>
      </c>
      <c r="O295" s="68">
        <f t="shared" si="29"/>
        <v>0</v>
      </c>
      <c r="P295" s="68">
        <v>0</v>
      </c>
      <c r="Q295" s="68">
        <f t="shared" si="30"/>
        <v>0</v>
      </c>
      <c r="R295" s="68">
        <v>0</v>
      </c>
      <c r="S295" s="68">
        <f t="shared" si="31"/>
        <v>0</v>
      </c>
      <c r="T295" s="68">
        <v>0</v>
      </c>
      <c r="U295" s="68">
        <v>0</v>
      </c>
      <c r="V295" s="68">
        <v>0</v>
      </c>
      <c r="W295" s="68">
        <f t="shared" si="32"/>
        <v>0</v>
      </c>
      <c r="X295" s="68">
        <v>0</v>
      </c>
      <c r="Y295" s="68">
        <f t="shared" si="33"/>
        <v>0</v>
      </c>
      <c r="Z295" s="68">
        <v>0</v>
      </c>
      <c r="AA295" s="68">
        <f t="shared" si="34"/>
        <v>0</v>
      </c>
      <c r="AB295" s="690">
        <f t="shared" si="25"/>
        <v>0</v>
      </c>
      <c r="AC295" s="69">
        <f t="shared" si="38"/>
        <v>0</v>
      </c>
      <c r="AD295" s="69">
        <f t="shared" si="39"/>
        <v>0</v>
      </c>
      <c r="AE295" s="694">
        <f t="shared" si="35"/>
        <v>0</v>
      </c>
      <c r="AF295" s="698">
        <f t="shared" si="18"/>
        <v>0</v>
      </c>
      <c r="AG295" s="698" t="b">
        <f t="shared" si="40"/>
        <v>1</v>
      </c>
      <c r="AH295" t="s">
        <v>3196</v>
      </c>
      <c r="AI295" s="70">
        <v>0</v>
      </c>
      <c r="AJ295" s="70">
        <v>0</v>
      </c>
      <c r="AK295" s="70">
        <f t="shared" si="36"/>
        <v>0</v>
      </c>
      <c r="AL295" s="70"/>
      <c r="AM295" s="35">
        <v>0</v>
      </c>
      <c r="AN295" s="35">
        <f t="shared" si="37"/>
        <v>0</v>
      </c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</row>
    <row r="296" spans="1:54" ht="13.5" customHeight="1">
      <c r="A296" s="35"/>
      <c r="B296" s="67">
        <v>5894</v>
      </c>
      <c r="C296" s="68" t="s">
        <v>3202</v>
      </c>
      <c r="D296" s="68">
        <v>0</v>
      </c>
      <c r="E296" s="68">
        <v>0</v>
      </c>
      <c r="F296" s="68">
        <v>0</v>
      </c>
      <c r="G296" s="68">
        <f t="shared" si="26"/>
        <v>0</v>
      </c>
      <c r="H296" s="68">
        <v>0</v>
      </c>
      <c r="I296" s="68">
        <f t="shared" si="27"/>
        <v>0</v>
      </c>
      <c r="J296" s="68">
        <v>0</v>
      </c>
      <c r="K296" s="68">
        <f t="shared" si="28"/>
        <v>0</v>
      </c>
      <c r="L296" s="68">
        <v>0</v>
      </c>
      <c r="M296" s="68">
        <v>0</v>
      </c>
      <c r="N296" s="68">
        <v>0</v>
      </c>
      <c r="O296" s="68">
        <f t="shared" si="29"/>
        <v>0</v>
      </c>
      <c r="P296" s="68">
        <v>0</v>
      </c>
      <c r="Q296" s="68">
        <f t="shared" si="30"/>
        <v>0</v>
      </c>
      <c r="R296" s="68">
        <v>0</v>
      </c>
      <c r="S296" s="68">
        <f t="shared" si="31"/>
        <v>0</v>
      </c>
      <c r="T296" s="68">
        <v>0</v>
      </c>
      <c r="U296" s="68">
        <v>0</v>
      </c>
      <c r="V296" s="68">
        <v>0</v>
      </c>
      <c r="W296" s="68">
        <f t="shared" si="32"/>
        <v>0</v>
      </c>
      <c r="X296" s="68">
        <v>0</v>
      </c>
      <c r="Y296" s="68">
        <f t="shared" si="33"/>
        <v>0</v>
      </c>
      <c r="Z296" s="68">
        <v>0</v>
      </c>
      <c r="AA296" s="68">
        <f t="shared" si="34"/>
        <v>0</v>
      </c>
      <c r="AB296" s="690">
        <f t="shared" si="25"/>
        <v>0</v>
      </c>
      <c r="AC296" s="69">
        <f t="shared" si="38"/>
        <v>0</v>
      </c>
      <c r="AD296" s="69">
        <f t="shared" si="39"/>
        <v>0</v>
      </c>
      <c r="AE296" s="694">
        <f t="shared" si="35"/>
        <v>0</v>
      </c>
      <c r="AF296" s="698">
        <f t="shared" si="18"/>
        <v>0</v>
      </c>
      <c r="AG296" s="698" t="b">
        <f t="shared" si="40"/>
        <v>1</v>
      </c>
      <c r="AH296" t="s">
        <v>3196</v>
      </c>
      <c r="AI296" s="70">
        <v>0</v>
      </c>
      <c r="AJ296" s="70">
        <v>0</v>
      </c>
      <c r="AK296" s="70">
        <f t="shared" si="36"/>
        <v>0</v>
      </c>
      <c r="AL296" s="70"/>
      <c r="AM296" s="35">
        <v>0</v>
      </c>
      <c r="AN296" s="35">
        <f t="shared" si="37"/>
        <v>0</v>
      </c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</row>
    <row r="297" spans="1:54" ht="12.75" customHeight="1">
      <c r="A297" s="35"/>
      <c r="B297" s="67">
        <v>5911</v>
      </c>
      <c r="C297" s="68" t="s">
        <v>3203</v>
      </c>
      <c r="D297" s="68">
        <v>0</v>
      </c>
      <c r="E297" s="68">
        <v>0</v>
      </c>
      <c r="F297" s="68">
        <v>0</v>
      </c>
      <c r="G297" s="68">
        <f t="shared" si="26"/>
        <v>0</v>
      </c>
      <c r="H297" s="68">
        <v>0</v>
      </c>
      <c r="I297" s="68">
        <f t="shared" si="27"/>
        <v>0</v>
      </c>
      <c r="J297" s="68">
        <v>0</v>
      </c>
      <c r="K297" s="68">
        <f t="shared" si="28"/>
        <v>0</v>
      </c>
      <c r="L297" s="68">
        <v>0</v>
      </c>
      <c r="M297" s="68">
        <v>0</v>
      </c>
      <c r="N297" s="68">
        <v>0</v>
      </c>
      <c r="O297" s="68">
        <f t="shared" si="29"/>
        <v>0</v>
      </c>
      <c r="P297" s="68">
        <v>0</v>
      </c>
      <c r="Q297" s="68">
        <f t="shared" si="30"/>
        <v>0</v>
      </c>
      <c r="R297" s="68">
        <v>0</v>
      </c>
      <c r="S297" s="68">
        <f t="shared" si="31"/>
        <v>0</v>
      </c>
      <c r="T297" s="68">
        <v>0</v>
      </c>
      <c r="U297" s="68">
        <v>0</v>
      </c>
      <c r="V297" s="68">
        <v>0</v>
      </c>
      <c r="W297" s="68">
        <f t="shared" si="32"/>
        <v>0</v>
      </c>
      <c r="X297" s="68">
        <v>0</v>
      </c>
      <c r="Y297" s="68">
        <f t="shared" si="33"/>
        <v>0</v>
      </c>
      <c r="Z297" s="68">
        <v>0</v>
      </c>
      <c r="AA297" s="68">
        <f t="shared" si="34"/>
        <v>0</v>
      </c>
      <c r="AB297" s="690">
        <f t="shared" si="25"/>
        <v>0</v>
      </c>
      <c r="AC297" s="69">
        <f t="shared" si="38"/>
        <v>0</v>
      </c>
      <c r="AD297" s="69">
        <f t="shared" si="39"/>
        <v>0</v>
      </c>
      <c r="AE297" s="694">
        <f t="shared" si="35"/>
        <v>0</v>
      </c>
      <c r="AF297" s="698">
        <f t="shared" si="18"/>
        <v>0</v>
      </c>
      <c r="AG297" s="698" t="b">
        <f t="shared" si="40"/>
        <v>1</v>
      </c>
      <c r="AH297" t="s">
        <v>3204</v>
      </c>
      <c r="AI297" s="70">
        <v>0</v>
      </c>
      <c r="AJ297" s="70">
        <v>0</v>
      </c>
      <c r="AK297" s="70">
        <f t="shared" si="36"/>
        <v>0</v>
      </c>
      <c r="AL297" s="70"/>
      <c r="AM297" s="35">
        <v>0</v>
      </c>
      <c r="AN297" s="35">
        <f t="shared" si="37"/>
        <v>0</v>
      </c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</row>
    <row r="298" spans="1:54" ht="15.75" customHeight="1">
      <c r="A298" s="35"/>
      <c r="B298" s="67">
        <v>5921</v>
      </c>
      <c r="C298" s="68" t="s">
        <v>3205</v>
      </c>
      <c r="D298" s="68">
        <v>0</v>
      </c>
      <c r="E298" s="68">
        <v>0</v>
      </c>
      <c r="F298" s="68">
        <v>0</v>
      </c>
      <c r="G298" s="68">
        <f t="shared" si="26"/>
        <v>0</v>
      </c>
      <c r="H298" s="68">
        <v>0</v>
      </c>
      <c r="I298" s="68">
        <f t="shared" si="27"/>
        <v>0</v>
      </c>
      <c r="J298" s="68">
        <v>0</v>
      </c>
      <c r="K298" s="68">
        <f t="shared" si="28"/>
        <v>0</v>
      </c>
      <c r="L298" s="68">
        <v>0</v>
      </c>
      <c r="M298" s="68">
        <v>0</v>
      </c>
      <c r="N298" s="68">
        <v>0</v>
      </c>
      <c r="O298" s="68">
        <f t="shared" si="29"/>
        <v>0</v>
      </c>
      <c r="P298" s="68">
        <v>0</v>
      </c>
      <c r="Q298" s="68">
        <f t="shared" si="30"/>
        <v>0</v>
      </c>
      <c r="R298" s="68">
        <v>0</v>
      </c>
      <c r="S298" s="68">
        <f t="shared" si="31"/>
        <v>0</v>
      </c>
      <c r="T298" s="68">
        <v>0</v>
      </c>
      <c r="U298" s="68">
        <v>0</v>
      </c>
      <c r="V298" s="68">
        <v>0</v>
      </c>
      <c r="W298" s="68">
        <f t="shared" si="32"/>
        <v>0</v>
      </c>
      <c r="X298" s="68">
        <v>0</v>
      </c>
      <c r="Y298" s="68">
        <f t="shared" si="33"/>
        <v>0</v>
      </c>
      <c r="Z298" s="68">
        <v>0</v>
      </c>
      <c r="AA298" s="68">
        <f t="shared" si="34"/>
        <v>0</v>
      </c>
      <c r="AB298" s="690">
        <f t="shared" si="25"/>
        <v>0</v>
      </c>
      <c r="AC298" s="69">
        <f t="shared" si="38"/>
        <v>0</v>
      </c>
      <c r="AD298" s="69">
        <f t="shared" si="39"/>
        <v>0</v>
      </c>
      <c r="AE298" s="694">
        <f t="shared" si="35"/>
        <v>0</v>
      </c>
      <c r="AF298" s="698">
        <f t="shared" si="18"/>
        <v>0</v>
      </c>
      <c r="AG298" s="698" t="b">
        <f t="shared" si="40"/>
        <v>1</v>
      </c>
      <c r="AH298" t="s">
        <v>3204</v>
      </c>
      <c r="AI298" s="70">
        <v>0</v>
      </c>
      <c r="AJ298" s="70">
        <v>0</v>
      </c>
      <c r="AK298" s="70">
        <f t="shared" si="36"/>
        <v>0</v>
      </c>
      <c r="AL298" s="70"/>
      <c r="AM298" s="35">
        <v>0</v>
      </c>
      <c r="AN298" s="35">
        <f t="shared" si="37"/>
        <v>0</v>
      </c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</row>
    <row r="299" spans="1:54" ht="15.75" customHeight="1">
      <c r="A299" s="35"/>
      <c r="B299" s="67">
        <v>5931</v>
      </c>
      <c r="C299" s="68" t="s">
        <v>3206</v>
      </c>
      <c r="D299" s="68">
        <v>0</v>
      </c>
      <c r="E299" s="68">
        <v>0</v>
      </c>
      <c r="F299" s="68">
        <v>0</v>
      </c>
      <c r="G299" s="68">
        <f t="shared" si="26"/>
        <v>0</v>
      </c>
      <c r="H299" s="68">
        <v>0</v>
      </c>
      <c r="I299" s="68">
        <f t="shared" si="27"/>
        <v>0</v>
      </c>
      <c r="J299" s="68">
        <v>0</v>
      </c>
      <c r="K299" s="68">
        <f t="shared" si="28"/>
        <v>0</v>
      </c>
      <c r="L299" s="68">
        <v>0</v>
      </c>
      <c r="M299" s="68">
        <v>0</v>
      </c>
      <c r="N299" s="68">
        <v>0</v>
      </c>
      <c r="O299" s="68">
        <f t="shared" si="29"/>
        <v>0</v>
      </c>
      <c r="P299" s="68">
        <v>0</v>
      </c>
      <c r="Q299" s="68">
        <f t="shared" si="30"/>
        <v>0</v>
      </c>
      <c r="R299" s="68">
        <v>0</v>
      </c>
      <c r="S299" s="68">
        <f t="shared" si="31"/>
        <v>0</v>
      </c>
      <c r="T299" s="68">
        <v>0</v>
      </c>
      <c r="U299" s="68">
        <v>0</v>
      </c>
      <c r="V299" s="68">
        <v>0</v>
      </c>
      <c r="W299" s="68">
        <f t="shared" si="32"/>
        <v>0</v>
      </c>
      <c r="X299" s="68">
        <v>0</v>
      </c>
      <c r="Y299" s="68">
        <f t="shared" si="33"/>
        <v>0</v>
      </c>
      <c r="Z299" s="68">
        <v>0</v>
      </c>
      <c r="AA299" s="68">
        <f t="shared" si="34"/>
        <v>0</v>
      </c>
      <c r="AB299" s="690">
        <f t="shared" si="25"/>
        <v>0</v>
      </c>
      <c r="AC299" s="69">
        <f t="shared" si="38"/>
        <v>0</v>
      </c>
      <c r="AD299" s="69">
        <f t="shared" si="39"/>
        <v>0</v>
      </c>
      <c r="AE299" s="694">
        <f t="shared" si="35"/>
        <v>0</v>
      </c>
      <c r="AF299" s="698">
        <f t="shared" si="18"/>
        <v>0</v>
      </c>
      <c r="AG299" s="698" t="b">
        <f t="shared" si="40"/>
        <v>1</v>
      </c>
      <c r="AH299" t="s">
        <v>3204</v>
      </c>
      <c r="AI299" s="70">
        <v>0</v>
      </c>
      <c r="AJ299" s="70">
        <v>0</v>
      </c>
      <c r="AK299" s="70">
        <f t="shared" si="36"/>
        <v>0</v>
      </c>
      <c r="AL299" s="70"/>
      <c r="AM299" s="35">
        <v>0</v>
      </c>
      <c r="AN299" s="35">
        <f t="shared" si="37"/>
        <v>0</v>
      </c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</row>
    <row r="300" spans="1:54" ht="15.75" customHeight="1">
      <c r="A300" s="35"/>
      <c r="B300" s="67">
        <v>5941</v>
      </c>
      <c r="C300" s="68" t="s">
        <v>1122</v>
      </c>
      <c r="D300" s="68">
        <v>0</v>
      </c>
      <c r="E300" s="68">
        <v>0</v>
      </c>
      <c r="F300" s="68">
        <v>0</v>
      </c>
      <c r="G300" s="68">
        <f t="shared" si="26"/>
        <v>0</v>
      </c>
      <c r="H300" s="68">
        <v>0</v>
      </c>
      <c r="I300" s="68">
        <f t="shared" si="27"/>
        <v>0</v>
      </c>
      <c r="J300" s="68">
        <v>0</v>
      </c>
      <c r="K300" s="68">
        <f t="shared" si="28"/>
        <v>0</v>
      </c>
      <c r="L300" s="68">
        <v>0</v>
      </c>
      <c r="M300" s="68">
        <v>0</v>
      </c>
      <c r="N300" s="68">
        <v>0</v>
      </c>
      <c r="O300" s="68">
        <f t="shared" si="29"/>
        <v>0</v>
      </c>
      <c r="P300" s="68">
        <v>0</v>
      </c>
      <c r="Q300" s="68">
        <f t="shared" si="30"/>
        <v>0</v>
      </c>
      <c r="R300" s="68">
        <v>0</v>
      </c>
      <c r="S300" s="68">
        <f t="shared" si="31"/>
        <v>0</v>
      </c>
      <c r="T300" s="68">
        <v>0</v>
      </c>
      <c r="U300" s="68">
        <v>0</v>
      </c>
      <c r="V300" s="68">
        <v>0</v>
      </c>
      <c r="W300" s="68">
        <f t="shared" si="32"/>
        <v>0</v>
      </c>
      <c r="X300" s="68">
        <v>0</v>
      </c>
      <c r="Y300" s="68">
        <f t="shared" si="33"/>
        <v>0</v>
      </c>
      <c r="Z300" s="68">
        <v>0</v>
      </c>
      <c r="AA300" s="68">
        <f t="shared" si="34"/>
        <v>0</v>
      </c>
      <c r="AB300" s="690">
        <f t="shared" si="25"/>
        <v>0</v>
      </c>
      <c r="AC300" s="69">
        <f t="shared" si="38"/>
        <v>0</v>
      </c>
      <c r="AD300" s="69">
        <f t="shared" si="39"/>
        <v>0</v>
      </c>
      <c r="AE300" s="694">
        <f t="shared" si="35"/>
        <v>0</v>
      </c>
      <c r="AF300" s="698">
        <f t="shared" si="18"/>
        <v>0</v>
      </c>
      <c r="AG300" s="698" t="b">
        <f t="shared" si="40"/>
        <v>1</v>
      </c>
      <c r="AH300" t="s">
        <v>3204</v>
      </c>
      <c r="AI300" s="70">
        <v>0</v>
      </c>
      <c r="AJ300" s="70">
        <v>0</v>
      </c>
      <c r="AK300" s="70">
        <f t="shared" si="36"/>
        <v>0</v>
      </c>
      <c r="AL300" s="70"/>
      <c r="AM300" s="35">
        <v>0</v>
      </c>
      <c r="AN300" s="35">
        <f t="shared" si="37"/>
        <v>0</v>
      </c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</row>
    <row r="301" spans="1:54" ht="15.75" customHeight="1">
      <c r="A301" s="35"/>
      <c r="B301" s="67">
        <v>5951</v>
      </c>
      <c r="C301" s="68" t="s">
        <v>3207</v>
      </c>
      <c r="D301" s="68">
        <v>0</v>
      </c>
      <c r="E301" s="68">
        <v>0</v>
      </c>
      <c r="F301" s="68">
        <v>0</v>
      </c>
      <c r="G301" s="68">
        <f t="shared" si="26"/>
        <v>0</v>
      </c>
      <c r="H301" s="68">
        <v>0</v>
      </c>
      <c r="I301" s="68">
        <f t="shared" si="27"/>
        <v>0</v>
      </c>
      <c r="J301" s="68">
        <v>0</v>
      </c>
      <c r="K301" s="68">
        <f t="shared" si="28"/>
        <v>0</v>
      </c>
      <c r="L301" s="68">
        <v>0</v>
      </c>
      <c r="M301" s="68">
        <v>0</v>
      </c>
      <c r="N301" s="68">
        <v>0</v>
      </c>
      <c r="O301" s="68">
        <f t="shared" si="29"/>
        <v>0</v>
      </c>
      <c r="P301" s="68">
        <v>0</v>
      </c>
      <c r="Q301" s="68">
        <f t="shared" si="30"/>
        <v>0</v>
      </c>
      <c r="R301" s="68">
        <v>0</v>
      </c>
      <c r="S301" s="68">
        <f t="shared" si="31"/>
        <v>0</v>
      </c>
      <c r="T301" s="68">
        <v>0</v>
      </c>
      <c r="U301" s="68">
        <v>0</v>
      </c>
      <c r="V301" s="68">
        <v>0</v>
      </c>
      <c r="W301" s="68">
        <f t="shared" si="32"/>
        <v>0</v>
      </c>
      <c r="X301" s="68">
        <v>0</v>
      </c>
      <c r="Y301" s="68">
        <f t="shared" si="33"/>
        <v>0</v>
      </c>
      <c r="Z301" s="68">
        <v>0</v>
      </c>
      <c r="AA301" s="68">
        <f t="shared" si="34"/>
        <v>0</v>
      </c>
      <c r="AB301" s="690">
        <f t="shared" si="25"/>
        <v>0</v>
      </c>
      <c r="AC301" s="69">
        <f t="shared" si="38"/>
        <v>0</v>
      </c>
      <c r="AD301" s="69">
        <f t="shared" si="39"/>
        <v>0</v>
      </c>
      <c r="AE301" s="694">
        <f t="shared" si="35"/>
        <v>0</v>
      </c>
      <c r="AF301" s="698">
        <f t="shared" si="18"/>
        <v>0</v>
      </c>
      <c r="AG301" s="698" t="b">
        <f t="shared" si="40"/>
        <v>1</v>
      </c>
      <c r="AH301" t="s">
        <v>3204</v>
      </c>
      <c r="AI301" s="70">
        <v>0</v>
      </c>
      <c r="AJ301" s="70">
        <v>0</v>
      </c>
      <c r="AK301" s="70">
        <f t="shared" si="36"/>
        <v>0</v>
      </c>
      <c r="AL301" s="70"/>
      <c r="AM301" s="35">
        <v>0</v>
      </c>
      <c r="AN301" s="35">
        <f t="shared" si="37"/>
        <v>0</v>
      </c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</row>
    <row r="302" spans="1:54" ht="15.75" customHeight="1">
      <c r="A302" s="35"/>
      <c r="B302" s="67">
        <v>5961</v>
      </c>
      <c r="C302" s="68" t="s">
        <v>3208</v>
      </c>
      <c r="D302" s="68">
        <v>0</v>
      </c>
      <c r="E302" s="68">
        <v>0</v>
      </c>
      <c r="F302" s="68">
        <v>0</v>
      </c>
      <c r="G302" s="68">
        <f t="shared" si="26"/>
        <v>0</v>
      </c>
      <c r="H302" s="68">
        <v>0</v>
      </c>
      <c r="I302" s="68">
        <f t="shared" si="27"/>
        <v>0</v>
      </c>
      <c r="J302" s="68">
        <v>0</v>
      </c>
      <c r="K302" s="68">
        <f t="shared" si="28"/>
        <v>0</v>
      </c>
      <c r="L302" s="68">
        <v>0</v>
      </c>
      <c r="M302" s="68">
        <v>0</v>
      </c>
      <c r="N302" s="68">
        <v>0</v>
      </c>
      <c r="O302" s="68">
        <f t="shared" si="29"/>
        <v>0</v>
      </c>
      <c r="P302" s="68">
        <v>0</v>
      </c>
      <c r="Q302" s="68">
        <f t="shared" si="30"/>
        <v>0</v>
      </c>
      <c r="R302" s="68">
        <v>0</v>
      </c>
      <c r="S302" s="68">
        <f t="shared" si="31"/>
        <v>0</v>
      </c>
      <c r="T302" s="68">
        <v>0</v>
      </c>
      <c r="U302" s="68">
        <v>0</v>
      </c>
      <c r="V302" s="68">
        <v>0</v>
      </c>
      <c r="W302" s="68">
        <f t="shared" si="32"/>
        <v>0</v>
      </c>
      <c r="X302" s="68">
        <v>0</v>
      </c>
      <c r="Y302" s="68">
        <f t="shared" si="33"/>
        <v>0</v>
      </c>
      <c r="Z302" s="68">
        <v>0</v>
      </c>
      <c r="AA302" s="68">
        <f t="shared" si="34"/>
        <v>0</v>
      </c>
      <c r="AB302" s="690">
        <f t="shared" si="25"/>
        <v>0</v>
      </c>
      <c r="AC302" s="69">
        <f t="shared" si="38"/>
        <v>0</v>
      </c>
      <c r="AD302" s="69">
        <f t="shared" si="39"/>
        <v>0</v>
      </c>
      <c r="AE302" s="694">
        <f t="shared" si="35"/>
        <v>0</v>
      </c>
      <c r="AF302" s="698">
        <f t="shared" si="18"/>
        <v>0</v>
      </c>
      <c r="AG302" s="698" t="b">
        <f t="shared" si="40"/>
        <v>1</v>
      </c>
      <c r="AH302" t="s">
        <v>3204</v>
      </c>
      <c r="AI302" s="70">
        <v>0</v>
      </c>
      <c r="AJ302" s="70">
        <v>0</v>
      </c>
      <c r="AK302" s="70">
        <f t="shared" si="36"/>
        <v>0</v>
      </c>
      <c r="AL302" s="70"/>
      <c r="AM302" s="35">
        <v>0</v>
      </c>
      <c r="AN302" s="35">
        <f t="shared" si="37"/>
        <v>0</v>
      </c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</row>
    <row r="303" spans="1:54" ht="15.75" customHeight="1">
      <c r="A303" s="35"/>
      <c r="B303" s="67">
        <v>5971</v>
      </c>
      <c r="C303" s="68" t="s">
        <v>3209</v>
      </c>
      <c r="D303" s="68">
        <v>0</v>
      </c>
      <c r="E303" s="68">
        <v>0</v>
      </c>
      <c r="F303" s="68">
        <v>0</v>
      </c>
      <c r="G303" s="68">
        <f t="shared" si="26"/>
        <v>0</v>
      </c>
      <c r="H303" s="68">
        <v>0</v>
      </c>
      <c r="I303" s="68">
        <f t="shared" si="27"/>
        <v>0</v>
      </c>
      <c r="J303" s="68">
        <v>0</v>
      </c>
      <c r="K303" s="68">
        <f t="shared" si="28"/>
        <v>0</v>
      </c>
      <c r="L303" s="68">
        <v>0</v>
      </c>
      <c r="M303" s="68">
        <v>0</v>
      </c>
      <c r="N303" s="68">
        <v>0</v>
      </c>
      <c r="O303" s="68">
        <f t="shared" si="29"/>
        <v>0</v>
      </c>
      <c r="P303" s="68">
        <v>0</v>
      </c>
      <c r="Q303" s="68">
        <f t="shared" si="30"/>
        <v>0</v>
      </c>
      <c r="R303" s="68">
        <v>0</v>
      </c>
      <c r="S303" s="68">
        <f t="shared" si="31"/>
        <v>0</v>
      </c>
      <c r="T303" s="68">
        <v>0</v>
      </c>
      <c r="U303" s="68">
        <v>0</v>
      </c>
      <c r="V303" s="68">
        <v>0</v>
      </c>
      <c r="W303" s="68">
        <f t="shared" si="32"/>
        <v>0</v>
      </c>
      <c r="X303" s="68">
        <v>0</v>
      </c>
      <c r="Y303" s="68">
        <f t="shared" si="33"/>
        <v>0</v>
      </c>
      <c r="Z303" s="68">
        <v>0</v>
      </c>
      <c r="AA303" s="68">
        <f t="shared" si="34"/>
        <v>0</v>
      </c>
      <c r="AB303" s="690">
        <f t="shared" si="25"/>
        <v>0</v>
      </c>
      <c r="AC303" s="69">
        <f t="shared" si="38"/>
        <v>0</v>
      </c>
      <c r="AD303" s="69">
        <f t="shared" si="39"/>
        <v>0</v>
      </c>
      <c r="AE303" s="694">
        <f t="shared" si="35"/>
        <v>0</v>
      </c>
      <c r="AF303" s="698">
        <f t="shared" si="18"/>
        <v>0</v>
      </c>
      <c r="AG303" s="698" t="b">
        <f t="shared" si="40"/>
        <v>1</v>
      </c>
      <c r="AH303" t="s">
        <v>3204</v>
      </c>
      <c r="AI303" s="70">
        <v>0</v>
      </c>
      <c r="AJ303" s="70">
        <v>0</v>
      </c>
      <c r="AK303" s="70">
        <f t="shared" si="36"/>
        <v>0</v>
      </c>
      <c r="AL303" s="70"/>
      <c r="AM303" s="35">
        <v>0</v>
      </c>
      <c r="AN303" s="35">
        <f t="shared" si="37"/>
        <v>0</v>
      </c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</row>
    <row r="304" spans="1:54" ht="15.75" customHeight="1">
      <c r="A304" s="35"/>
      <c r="B304" s="67">
        <v>5981</v>
      </c>
      <c r="C304" s="68" t="s">
        <v>3210</v>
      </c>
      <c r="D304" s="68">
        <v>0</v>
      </c>
      <c r="E304" s="68">
        <v>0</v>
      </c>
      <c r="F304" s="68">
        <v>0</v>
      </c>
      <c r="G304" s="68">
        <f t="shared" si="26"/>
        <v>0</v>
      </c>
      <c r="H304" s="68">
        <v>0</v>
      </c>
      <c r="I304" s="68">
        <f t="shared" si="27"/>
        <v>0</v>
      </c>
      <c r="J304" s="68">
        <v>0</v>
      </c>
      <c r="K304" s="68">
        <f t="shared" si="28"/>
        <v>0</v>
      </c>
      <c r="L304" s="68">
        <v>0</v>
      </c>
      <c r="M304" s="68">
        <v>0</v>
      </c>
      <c r="N304" s="68">
        <v>0</v>
      </c>
      <c r="O304" s="68">
        <f t="shared" si="29"/>
        <v>0</v>
      </c>
      <c r="P304" s="68">
        <v>0</v>
      </c>
      <c r="Q304" s="68">
        <f t="shared" si="30"/>
        <v>0</v>
      </c>
      <c r="R304" s="68">
        <v>0</v>
      </c>
      <c r="S304" s="68">
        <f t="shared" si="31"/>
        <v>0</v>
      </c>
      <c r="T304" s="68">
        <v>0</v>
      </c>
      <c r="U304" s="68">
        <v>0</v>
      </c>
      <c r="V304" s="68">
        <v>0</v>
      </c>
      <c r="W304" s="68">
        <f t="shared" si="32"/>
        <v>0</v>
      </c>
      <c r="X304" s="68">
        <v>0</v>
      </c>
      <c r="Y304" s="68">
        <f t="shared" si="33"/>
        <v>0</v>
      </c>
      <c r="Z304" s="68">
        <v>0</v>
      </c>
      <c r="AA304" s="68">
        <f t="shared" si="34"/>
        <v>0</v>
      </c>
      <c r="AB304" s="690">
        <f t="shared" si="25"/>
        <v>0</v>
      </c>
      <c r="AC304" s="69">
        <f t="shared" si="38"/>
        <v>0</v>
      </c>
      <c r="AD304" s="69">
        <f t="shared" si="39"/>
        <v>0</v>
      </c>
      <c r="AE304" s="694">
        <f t="shared" si="35"/>
        <v>0</v>
      </c>
      <c r="AF304" s="698">
        <f t="shared" si="18"/>
        <v>0</v>
      </c>
      <c r="AG304" s="698" t="b">
        <f t="shared" si="40"/>
        <v>1</v>
      </c>
      <c r="AH304" t="s">
        <v>3204</v>
      </c>
      <c r="AI304" s="70">
        <v>0</v>
      </c>
      <c r="AJ304" s="70">
        <v>0</v>
      </c>
      <c r="AK304" s="70">
        <f t="shared" si="36"/>
        <v>0</v>
      </c>
      <c r="AL304" s="70"/>
      <c r="AM304" s="35">
        <v>0</v>
      </c>
      <c r="AN304" s="35">
        <f t="shared" si="37"/>
        <v>0</v>
      </c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</row>
    <row r="305" spans="1:54" ht="17.25" customHeight="1">
      <c r="A305" s="35"/>
      <c r="B305" s="67">
        <v>5991</v>
      </c>
      <c r="C305" s="68" t="s">
        <v>3211</v>
      </c>
      <c r="D305" s="68">
        <v>0</v>
      </c>
      <c r="E305" s="68">
        <v>0</v>
      </c>
      <c r="F305" s="68">
        <v>0</v>
      </c>
      <c r="G305" s="68">
        <f t="shared" si="26"/>
        <v>0</v>
      </c>
      <c r="H305" s="68">
        <v>0</v>
      </c>
      <c r="I305" s="68">
        <f t="shared" si="27"/>
        <v>0</v>
      </c>
      <c r="J305" s="68">
        <v>0</v>
      </c>
      <c r="K305" s="68">
        <f t="shared" si="28"/>
        <v>0</v>
      </c>
      <c r="L305" s="68">
        <v>0</v>
      </c>
      <c r="M305" s="68">
        <v>0</v>
      </c>
      <c r="N305" s="68">
        <v>0</v>
      </c>
      <c r="O305" s="68">
        <f t="shared" si="29"/>
        <v>0</v>
      </c>
      <c r="P305" s="68">
        <v>0</v>
      </c>
      <c r="Q305" s="68">
        <f t="shared" si="30"/>
        <v>0</v>
      </c>
      <c r="R305" s="68">
        <v>0</v>
      </c>
      <c r="S305" s="68">
        <f t="shared" si="31"/>
        <v>0</v>
      </c>
      <c r="T305" s="68">
        <v>0</v>
      </c>
      <c r="U305" s="68">
        <v>0</v>
      </c>
      <c r="V305" s="68">
        <v>0</v>
      </c>
      <c r="W305" s="68">
        <f t="shared" si="32"/>
        <v>0</v>
      </c>
      <c r="X305" s="68">
        <v>0</v>
      </c>
      <c r="Y305" s="68">
        <f t="shared" si="33"/>
        <v>0</v>
      </c>
      <c r="Z305" s="68">
        <v>0</v>
      </c>
      <c r="AA305" s="68">
        <f t="shared" si="34"/>
        <v>0</v>
      </c>
      <c r="AB305" s="690">
        <f t="shared" si="25"/>
        <v>0</v>
      </c>
      <c r="AC305" s="69">
        <f t="shared" si="38"/>
        <v>0</v>
      </c>
      <c r="AD305" s="69">
        <f t="shared" si="39"/>
        <v>0</v>
      </c>
      <c r="AE305" s="694">
        <f t="shared" si="35"/>
        <v>0</v>
      </c>
      <c r="AF305" s="698">
        <f t="shared" si="18"/>
        <v>0</v>
      </c>
      <c r="AG305" s="698" t="b">
        <f t="shared" si="40"/>
        <v>1</v>
      </c>
      <c r="AH305" t="s">
        <v>3204</v>
      </c>
      <c r="AI305" s="70">
        <v>0</v>
      </c>
      <c r="AJ305" s="70">
        <v>0</v>
      </c>
      <c r="AK305" s="70">
        <f t="shared" si="36"/>
        <v>0</v>
      </c>
      <c r="AL305" s="70"/>
      <c r="AM305" s="35">
        <v>0</v>
      </c>
      <c r="AN305" s="35">
        <f t="shared" si="37"/>
        <v>0</v>
      </c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</row>
    <row r="306" spans="1:54" ht="25.5" customHeight="1">
      <c r="A306" s="35"/>
      <c r="B306" s="993" t="s">
        <v>3212</v>
      </c>
      <c r="C306" s="983"/>
      <c r="D306" s="74">
        <f t="shared" ref="D306:AD306" si="41">SUM(D9:D305)</f>
        <v>0</v>
      </c>
      <c r="E306" s="74">
        <f t="shared" si="41"/>
        <v>0</v>
      </c>
      <c r="F306" s="74">
        <f t="shared" si="41"/>
        <v>0</v>
      </c>
      <c r="G306" s="74">
        <f t="shared" si="41"/>
        <v>0</v>
      </c>
      <c r="H306" s="74">
        <f t="shared" si="41"/>
        <v>0</v>
      </c>
      <c r="I306" s="74">
        <f t="shared" si="41"/>
        <v>0</v>
      </c>
      <c r="J306" s="74">
        <f t="shared" si="41"/>
        <v>0</v>
      </c>
      <c r="K306" s="74">
        <f t="shared" si="41"/>
        <v>0</v>
      </c>
      <c r="L306" s="74">
        <f t="shared" si="41"/>
        <v>0</v>
      </c>
      <c r="M306" s="74">
        <f t="shared" si="41"/>
        <v>0</v>
      </c>
      <c r="N306" s="74">
        <f t="shared" si="41"/>
        <v>0</v>
      </c>
      <c r="O306" s="74">
        <f t="shared" si="41"/>
        <v>0</v>
      </c>
      <c r="P306" s="74">
        <f t="shared" si="41"/>
        <v>0</v>
      </c>
      <c r="Q306" s="74">
        <f t="shared" si="41"/>
        <v>0</v>
      </c>
      <c r="R306" s="74">
        <f t="shared" si="41"/>
        <v>0</v>
      </c>
      <c r="S306" s="74">
        <f t="shared" si="41"/>
        <v>0</v>
      </c>
      <c r="T306" s="74">
        <f t="shared" si="41"/>
        <v>0</v>
      </c>
      <c r="U306" s="74">
        <f t="shared" si="41"/>
        <v>0</v>
      </c>
      <c r="V306" s="74">
        <f t="shared" si="41"/>
        <v>0</v>
      </c>
      <c r="W306" s="74">
        <f t="shared" si="41"/>
        <v>0</v>
      </c>
      <c r="X306" s="74">
        <f t="shared" si="41"/>
        <v>0</v>
      </c>
      <c r="Y306" s="74">
        <f t="shared" si="41"/>
        <v>0</v>
      </c>
      <c r="Z306" s="74">
        <f t="shared" si="41"/>
        <v>0</v>
      </c>
      <c r="AA306" s="74">
        <f t="shared" si="41"/>
        <v>0</v>
      </c>
      <c r="AB306" s="74">
        <f t="shared" si="41"/>
        <v>0</v>
      </c>
      <c r="AC306" s="74">
        <f t="shared" si="41"/>
        <v>0</v>
      </c>
      <c r="AD306" s="74">
        <f t="shared" si="41"/>
        <v>0</v>
      </c>
      <c r="AE306" s="694">
        <f t="shared" si="35"/>
        <v>0</v>
      </c>
      <c r="AF306" s="698">
        <f t="shared" si="18"/>
        <v>0</v>
      </c>
      <c r="AG306" s="698" t="b">
        <f t="shared" si="40"/>
        <v>1</v>
      </c>
      <c r="AH306" t="e">
        <f t="shared" ref="AH306:AH313" si="42">LOWER(#REF!)</f>
        <v>#REF!</v>
      </c>
      <c r="AI306" s="74">
        <f>SUM(AI9:AI305)</f>
        <v>0</v>
      </c>
      <c r="AJ306" s="74">
        <f>SUM(AJ9:AJ305)</f>
        <v>0</v>
      </c>
      <c r="AK306" s="74">
        <f>SUM(AK9:AK305)</f>
        <v>0</v>
      </c>
      <c r="AL306" s="74"/>
      <c r="AM306" s="35">
        <v>0</v>
      </c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</row>
    <row r="307" spans="1:54" ht="25.5" customHeight="1">
      <c r="A307" s="35"/>
      <c r="B307" s="992" t="s">
        <v>3213</v>
      </c>
      <c r="C307" s="983"/>
      <c r="D307" s="74">
        <f t="shared" ref="D307:AD307" si="43">SUM(D9:D65)</f>
        <v>0</v>
      </c>
      <c r="E307" s="74">
        <f t="shared" si="43"/>
        <v>0</v>
      </c>
      <c r="F307" s="74">
        <f t="shared" si="43"/>
        <v>0</v>
      </c>
      <c r="G307" s="74">
        <f t="shared" si="43"/>
        <v>0</v>
      </c>
      <c r="H307" s="74">
        <f t="shared" si="43"/>
        <v>0</v>
      </c>
      <c r="I307" s="74">
        <f t="shared" si="43"/>
        <v>0</v>
      </c>
      <c r="J307" s="74">
        <f t="shared" si="43"/>
        <v>0</v>
      </c>
      <c r="K307" s="74">
        <f t="shared" si="43"/>
        <v>0</v>
      </c>
      <c r="L307" s="74">
        <f t="shared" si="43"/>
        <v>0</v>
      </c>
      <c r="M307" s="74">
        <f t="shared" si="43"/>
        <v>0</v>
      </c>
      <c r="N307" s="74">
        <f t="shared" si="43"/>
        <v>0</v>
      </c>
      <c r="O307" s="74">
        <f t="shared" si="43"/>
        <v>0</v>
      </c>
      <c r="P307" s="74">
        <f t="shared" si="43"/>
        <v>0</v>
      </c>
      <c r="Q307" s="74">
        <f t="shared" si="43"/>
        <v>0</v>
      </c>
      <c r="R307" s="74">
        <f t="shared" si="43"/>
        <v>0</v>
      </c>
      <c r="S307" s="74">
        <f t="shared" si="43"/>
        <v>0</v>
      </c>
      <c r="T307" s="74">
        <f t="shared" si="43"/>
        <v>0</v>
      </c>
      <c r="U307" s="74">
        <f t="shared" si="43"/>
        <v>0</v>
      </c>
      <c r="V307" s="74">
        <f t="shared" si="43"/>
        <v>0</v>
      </c>
      <c r="W307" s="74">
        <f t="shared" si="43"/>
        <v>0</v>
      </c>
      <c r="X307" s="74">
        <f t="shared" si="43"/>
        <v>0</v>
      </c>
      <c r="Y307" s="74">
        <f t="shared" si="43"/>
        <v>0</v>
      </c>
      <c r="Z307" s="74">
        <f t="shared" si="43"/>
        <v>0</v>
      </c>
      <c r="AA307" s="74">
        <f t="shared" si="43"/>
        <v>0</v>
      </c>
      <c r="AB307" s="74">
        <f t="shared" si="43"/>
        <v>0</v>
      </c>
      <c r="AC307" s="74">
        <f t="shared" si="43"/>
        <v>0</v>
      </c>
      <c r="AD307" s="74">
        <f t="shared" si="43"/>
        <v>0</v>
      </c>
      <c r="AE307" s="694">
        <f t="shared" si="35"/>
        <v>0</v>
      </c>
      <c r="AF307" s="698">
        <f t="shared" si="18"/>
        <v>0</v>
      </c>
      <c r="AG307" s="698" t="b">
        <f t="shared" si="40"/>
        <v>1</v>
      </c>
      <c r="AH307" t="e">
        <f t="shared" si="42"/>
        <v>#REF!</v>
      </c>
      <c r="AI307" s="74">
        <f>SUM(AI9:AI65)</f>
        <v>0</v>
      </c>
      <c r="AJ307" s="74">
        <f>SUM(AJ9:AJ65)</f>
        <v>0</v>
      </c>
      <c r="AK307" s="74">
        <f>SUM(AK9:AK65)</f>
        <v>0</v>
      </c>
      <c r="AL307" s="74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</row>
    <row r="308" spans="1:54" ht="25.5" customHeight="1">
      <c r="A308" s="35"/>
      <c r="B308" s="992" t="s">
        <v>3214</v>
      </c>
      <c r="C308" s="983"/>
      <c r="D308" s="74">
        <f t="shared" ref="D308:AD308" si="44">SUM(D66:D129)</f>
        <v>0</v>
      </c>
      <c r="E308" s="74">
        <f t="shared" si="44"/>
        <v>0</v>
      </c>
      <c r="F308" s="74">
        <f t="shared" si="44"/>
        <v>0</v>
      </c>
      <c r="G308" s="74">
        <f t="shared" si="44"/>
        <v>0</v>
      </c>
      <c r="H308" s="74">
        <f t="shared" si="44"/>
        <v>0</v>
      </c>
      <c r="I308" s="74">
        <f t="shared" si="44"/>
        <v>0</v>
      </c>
      <c r="J308" s="74">
        <f t="shared" si="44"/>
        <v>0</v>
      </c>
      <c r="K308" s="74">
        <f t="shared" si="44"/>
        <v>0</v>
      </c>
      <c r="L308" s="74">
        <f t="shared" si="44"/>
        <v>0</v>
      </c>
      <c r="M308" s="74">
        <f t="shared" si="44"/>
        <v>0</v>
      </c>
      <c r="N308" s="74">
        <f t="shared" si="44"/>
        <v>0</v>
      </c>
      <c r="O308" s="74">
        <f t="shared" si="44"/>
        <v>0</v>
      </c>
      <c r="P308" s="74">
        <f t="shared" si="44"/>
        <v>0</v>
      </c>
      <c r="Q308" s="74">
        <f t="shared" si="44"/>
        <v>0</v>
      </c>
      <c r="R308" s="74">
        <f t="shared" si="44"/>
        <v>0</v>
      </c>
      <c r="S308" s="74">
        <f t="shared" si="44"/>
        <v>0</v>
      </c>
      <c r="T308" s="74">
        <f t="shared" si="44"/>
        <v>0</v>
      </c>
      <c r="U308" s="74">
        <f t="shared" si="44"/>
        <v>0</v>
      </c>
      <c r="V308" s="74">
        <f t="shared" si="44"/>
        <v>0</v>
      </c>
      <c r="W308" s="74">
        <f t="shared" si="44"/>
        <v>0</v>
      </c>
      <c r="X308" s="74">
        <f t="shared" si="44"/>
        <v>0</v>
      </c>
      <c r="Y308" s="74">
        <f t="shared" si="44"/>
        <v>0</v>
      </c>
      <c r="Z308" s="74">
        <f t="shared" si="44"/>
        <v>0</v>
      </c>
      <c r="AA308" s="74">
        <f t="shared" si="44"/>
        <v>0</v>
      </c>
      <c r="AB308" s="74">
        <f t="shared" si="44"/>
        <v>0</v>
      </c>
      <c r="AC308" s="74">
        <f t="shared" si="44"/>
        <v>0</v>
      </c>
      <c r="AD308" s="74">
        <f t="shared" si="44"/>
        <v>0</v>
      </c>
      <c r="AE308" s="694">
        <f t="shared" si="35"/>
        <v>0</v>
      </c>
      <c r="AF308" s="698">
        <f t="shared" ref="AF308:AF313" si="45">AB308-AE308</f>
        <v>0</v>
      </c>
      <c r="AG308" s="698" t="b">
        <f t="shared" si="40"/>
        <v>1</v>
      </c>
      <c r="AH308" t="e">
        <f t="shared" si="42"/>
        <v>#REF!</v>
      </c>
      <c r="AI308" s="74">
        <f>SUM(AI66:AI129)</f>
        <v>0</v>
      </c>
      <c r="AJ308" s="74">
        <f>SUM(AJ66:AJ129)</f>
        <v>0</v>
      </c>
      <c r="AK308" s="74">
        <f>SUM(AK66:AK129)</f>
        <v>0</v>
      </c>
      <c r="AL308" s="74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</row>
    <row r="309" spans="1:54" ht="25.5" customHeight="1">
      <c r="A309" s="35"/>
      <c r="B309" s="992" t="s">
        <v>3215</v>
      </c>
      <c r="C309" s="983"/>
      <c r="D309" s="74">
        <f t="shared" ref="D309:AD309" si="46">SUM(D130:D239)</f>
        <v>0</v>
      </c>
      <c r="E309" s="74">
        <f t="shared" si="46"/>
        <v>0</v>
      </c>
      <c r="F309" s="74">
        <f t="shared" si="46"/>
        <v>0</v>
      </c>
      <c r="G309" s="74">
        <f t="shared" si="46"/>
        <v>0</v>
      </c>
      <c r="H309" s="74">
        <f t="shared" si="46"/>
        <v>0</v>
      </c>
      <c r="I309" s="74">
        <f t="shared" si="46"/>
        <v>0</v>
      </c>
      <c r="J309" s="74">
        <f t="shared" si="46"/>
        <v>0</v>
      </c>
      <c r="K309" s="74">
        <f t="shared" si="46"/>
        <v>0</v>
      </c>
      <c r="L309" s="74">
        <f t="shared" si="46"/>
        <v>0</v>
      </c>
      <c r="M309" s="74">
        <f t="shared" si="46"/>
        <v>0</v>
      </c>
      <c r="N309" s="74">
        <f t="shared" si="46"/>
        <v>0</v>
      </c>
      <c r="O309" s="74">
        <f t="shared" si="46"/>
        <v>0</v>
      </c>
      <c r="P309" s="74">
        <f t="shared" si="46"/>
        <v>0</v>
      </c>
      <c r="Q309" s="74">
        <f t="shared" si="46"/>
        <v>0</v>
      </c>
      <c r="R309" s="74">
        <f t="shared" si="46"/>
        <v>0</v>
      </c>
      <c r="S309" s="74">
        <f t="shared" si="46"/>
        <v>0</v>
      </c>
      <c r="T309" s="74">
        <f t="shared" si="46"/>
        <v>0</v>
      </c>
      <c r="U309" s="74">
        <f t="shared" si="46"/>
        <v>0</v>
      </c>
      <c r="V309" s="74">
        <f t="shared" si="46"/>
        <v>0</v>
      </c>
      <c r="W309" s="74">
        <f t="shared" si="46"/>
        <v>0</v>
      </c>
      <c r="X309" s="74">
        <f t="shared" si="46"/>
        <v>0</v>
      </c>
      <c r="Y309" s="74">
        <f t="shared" si="46"/>
        <v>0</v>
      </c>
      <c r="Z309" s="74">
        <f t="shared" si="46"/>
        <v>0</v>
      </c>
      <c r="AA309" s="74">
        <f t="shared" si="46"/>
        <v>0</v>
      </c>
      <c r="AB309" s="74">
        <f t="shared" si="46"/>
        <v>0</v>
      </c>
      <c r="AC309" s="74">
        <f t="shared" si="46"/>
        <v>0</v>
      </c>
      <c r="AD309" s="74">
        <f t="shared" si="46"/>
        <v>0</v>
      </c>
      <c r="AE309" s="694">
        <f t="shared" si="35"/>
        <v>0</v>
      </c>
      <c r="AF309" s="698">
        <f t="shared" si="45"/>
        <v>0</v>
      </c>
      <c r="AG309" s="698" t="b">
        <f t="shared" si="40"/>
        <v>1</v>
      </c>
      <c r="AH309" t="e">
        <f t="shared" si="42"/>
        <v>#REF!</v>
      </c>
      <c r="AI309" s="74">
        <f>SUM(AI130:AI239)</f>
        <v>0</v>
      </c>
      <c r="AJ309" s="74">
        <f>SUM(AJ130:AJ239)</f>
        <v>0</v>
      </c>
      <c r="AK309" s="74">
        <f>SUM(AK130:AK239)</f>
        <v>0</v>
      </c>
      <c r="AL309" s="74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</row>
    <row r="310" spans="1:54" ht="25.5" customHeight="1">
      <c r="A310" s="35"/>
      <c r="B310" s="992" t="s">
        <v>3216</v>
      </c>
      <c r="C310" s="983"/>
      <c r="D310" s="74">
        <f t="shared" ref="D310:AD310" si="47">SUM(D240:D244)</f>
        <v>0</v>
      </c>
      <c r="E310" s="74">
        <f t="shared" si="47"/>
        <v>0</v>
      </c>
      <c r="F310" s="74">
        <f t="shared" si="47"/>
        <v>0</v>
      </c>
      <c r="G310" s="74">
        <f t="shared" si="47"/>
        <v>0</v>
      </c>
      <c r="H310" s="74">
        <f t="shared" si="47"/>
        <v>0</v>
      </c>
      <c r="I310" s="74">
        <f t="shared" si="47"/>
        <v>0</v>
      </c>
      <c r="J310" s="74">
        <f t="shared" si="47"/>
        <v>0</v>
      </c>
      <c r="K310" s="74">
        <f t="shared" si="47"/>
        <v>0</v>
      </c>
      <c r="L310" s="74">
        <f t="shared" si="47"/>
        <v>0</v>
      </c>
      <c r="M310" s="74">
        <f t="shared" si="47"/>
        <v>0</v>
      </c>
      <c r="N310" s="74">
        <f t="shared" si="47"/>
        <v>0</v>
      </c>
      <c r="O310" s="74">
        <f t="shared" si="47"/>
        <v>0</v>
      </c>
      <c r="P310" s="74">
        <f t="shared" si="47"/>
        <v>0</v>
      </c>
      <c r="Q310" s="74">
        <f t="shared" si="47"/>
        <v>0</v>
      </c>
      <c r="R310" s="74">
        <f t="shared" si="47"/>
        <v>0</v>
      </c>
      <c r="S310" s="74">
        <f t="shared" si="47"/>
        <v>0</v>
      </c>
      <c r="T310" s="74">
        <f t="shared" si="47"/>
        <v>0</v>
      </c>
      <c r="U310" s="74">
        <f t="shared" si="47"/>
        <v>0</v>
      </c>
      <c r="V310" s="74">
        <f t="shared" si="47"/>
        <v>0</v>
      </c>
      <c r="W310" s="74">
        <f t="shared" si="47"/>
        <v>0</v>
      </c>
      <c r="X310" s="74">
        <f t="shared" si="47"/>
        <v>0</v>
      </c>
      <c r="Y310" s="74">
        <f t="shared" si="47"/>
        <v>0</v>
      </c>
      <c r="Z310" s="74">
        <f t="shared" si="47"/>
        <v>0</v>
      </c>
      <c r="AA310" s="74">
        <f t="shared" si="47"/>
        <v>0</v>
      </c>
      <c r="AB310" s="74">
        <f t="shared" si="47"/>
        <v>0</v>
      </c>
      <c r="AC310" s="74">
        <f t="shared" si="47"/>
        <v>0</v>
      </c>
      <c r="AD310" s="74">
        <f t="shared" si="47"/>
        <v>0</v>
      </c>
      <c r="AE310" s="694">
        <f t="shared" si="35"/>
        <v>0</v>
      </c>
      <c r="AF310" s="698">
        <f t="shared" si="45"/>
        <v>0</v>
      </c>
      <c r="AG310" s="698" t="b">
        <f t="shared" si="40"/>
        <v>1</v>
      </c>
      <c r="AH310" t="e">
        <f t="shared" si="42"/>
        <v>#REF!</v>
      </c>
      <c r="AI310" s="74">
        <f>SUM(AI240:AI244)</f>
        <v>0</v>
      </c>
      <c r="AJ310" s="74">
        <f>SUM(AJ240:AJ244)</f>
        <v>0</v>
      </c>
      <c r="AK310" s="74">
        <f>SUM(AK240:AK244)</f>
        <v>0</v>
      </c>
      <c r="AL310" s="74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</row>
    <row r="311" spans="1:54" ht="25.5" customHeight="1">
      <c r="A311" s="35"/>
      <c r="B311" s="992" t="s">
        <v>3217</v>
      </c>
      <c r="C311" s="983"/>
      <c r="D311" s="75">
        <f t="shared" ref="D311:AD311" si="48">SUM(D245:D305)</f>
        <v>0</v>
      </c>
      <c r="E311" s="75">
        <f t="shared" si="48"/>
        <v>0</v>
      </c>
      <c r="F311" s="75">
        <f t="shared" si="48"/>
        <v>0</v>
      </c>
      <c r="G311" s="75">
        <f t="shared" si="48"/>
        <v>0</v>
      </c>
      <c r="H311" s="75">
        <f t="shared" si="48"/>
        <v>0</v>
      </c>
      <c r="I311" s="75">
        <f t="shared" si="48"/>
        <v>0</v>
      </c>
      <c r="J311" s="75">
        <f t="shared" si="48"/>
        <v>0</v>
      </c>
      <c r="K311" s="75">
        <f t="shared" si="48"/>
        <v>0</v>
      </c>
      <c r="L311" s="75">
        <f t="shared" si="48"/>
        <v>0</v>
      </c>
      <c r="M311" s="75">
        <f t="shared" si="48"/>
        <v>0</v>
      </c>
      <c r="N311" s="75">
        <f t="shared" si="48"/>
        <v>0</v>
      </c>
      <c r="O311" s="75">
        <f t="shared" si="48"/>
        <v>0</v>
      </c>
      <c r="P311" s="75">
        <f t="shared" si="48"/>
        <v>0</v>
      </c>
      <c r="Q311" s="75">
        <f t="shared" si="48"/>
        <v>0</v>
      </c>
      <c r="R311" s="75">
        <f t="shared" si="48"/>
        <v>0</v>
      </c>
      <c r="S311" s="75">
        <f t="shared" si="48"/>
        <v>0</v>
      </c>
      <c r="T311" s="75">
        <f t="shared" si="48"/>
        <v>0</v>
      </c>
      <c r="U311" s="75">
        <f t="shared" si="48"/>
        <v>0</v>
      </c>
      <c r="V311" s="75">
        <f t="shared" si="48"/>
        <v>0</v>
      </c>
      <c r="W311" s="75">
        <f t="shared" si="48"/>
        <v>0</v>
      </c>
      <c r="X311" s="75">
        <f t="shared" si="48"/>
        <v>0</v>
      </c>
      <c r="Y311" s="75">
        <f t="shared" si="48"/>
        <v>0</v>
      </c>
      <c r="Z311" s="75">
        <f t="shared" si="48"/>
        <v>0</v>
      </c>
      <c r="AA311" s="75">
        <f t="shared" si="48"/>
        <v>0</v>
      </c>
      <c r="AB311" s="75">
        <f t="shared" si="48"/>
        <v>0</v>
      </c>
      <c r="AC311" s="75">
        <f t="shared" si="48"/>
        <v>0</v>
      </c>
      <c r="AD311" s="75">
        <f t="shared" si="48"/>
        <v>0</v>
      </c>
      <c r="AE311" s="694">
        <f t="shared" si="35"/>
        <v>0</v>
      </c>
      <c r="AF311" s="698">
        <f t="shared" si="45"/>
        <v>0</v>
      </c>
      <c r="AG311" s="698" t="b">
        <f t="shared" si="40"/>
        <v>1</v>
      </c>
      <c r="AH311" t="e">
        <f t="shared" si="42"/>
        <v>#REF!</v>
      </c>
      <c r="AI311" s="75">
        <f>SUM(AI245:AI305)</f>
        <v>0</v>
      </c>
      <c r="AJ311" s="75">
        <f>SUM(AJ245:AJ305)</f>
        <v>0</v>
      </c>
      <c r="AK311" s="75">
        <f>SUM(AK245:AK305)</f>
        <v>0</v>
      </c>
      <c r="AL311" s="7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</row>
    <row r="312" spans="1:54" ht="25.5" customHeight="1">
      <c r="A312" s="35"/>
      <c r="B312" s="52"/>
      <c r="C312" s="53"/>
      <c r="D312" s="53"/>
      <c r="E312" s="53"/>
      <c r="F312" s="53"/>
      <c r="G312" s="53"/>
      <c r="H312" s="53"/>
      <c r="I312" s="53"/>
      <c r="J312" s="53"/>
      <c r="K312" s="53">
        <f>SUM(K59:K229)</f>
        <v>0</v>
      </c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691"/>
      <c r="AD312" s="691"/>
      <c r="AE312" s="694">
        <f t="shared" si="35"/>
        <v>0</v>
      </c>
      <c r="AF312" s="698">
        <f t="shared" si="45"/>
        <v>0</v>
      </c>
      <c r="AG312" s="698" t="b">
        <f t="shared" si="40"/>
        <v>1</v>
      </c>
      <c r="AH312" t="e">
        <f t="shared" si="42"/>
        <v>#REF!</v>
      </c>
      <c r="AI312" s="691"/>
      <c r="AJ312" s="691"/>
      <c r="AK312" s="691"/>
      <c r="AL312" s="691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</row>
    <row r="313" spans="1:54" ht="25.5" customHeight="1">
      <c r="A313" s="35"/>
      <c r="B313" s="52"/>
      <c r="C313" s="53"/>
      <c r="D313" s="53"/>
      <c r="E313" s="53"/>
      <c r="F313" s="53"/>
      <c r="G313" s="53"/>
      <c r="H313" s="53"/>
      <c r="I313" s="53"/>
      <c r="J313" s="53"/>
      <c r="K313" s="53">
        <v>791894.20500099706</v>
      </c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691"/>
      <c r="AD313" s="691"/>
      <c r="AE313" s="694">
        <f t="shared" si="35"/>
        <v>0</v>
      </c>
      <c r="AF313" s="698">
        <f t="shared" si="45"/>
        <v>0</v>
      </c>
      <c r="AG313" s="698" t="b">
        <f t="shared" si="40"/>
        <v>1</v>
      </c>
      <c r="AH313" t="e">
        <f t="shared" si="42"/>
        <v>#REF!</v>
      </c>
      <c r="AI313" s="691"/>
      <c r="AJ313" s="691"/>
      <c r="AK313" s="691"/>
      <c r="AL313" s="691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</row>
    <row r="314" spans="1:54" ht="25.5" customHeight="1">
      <c r="A314" s="35"/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691"/>
      <c r="AD314" s="691"/>
      <c r="AE314" s="691"/>
      <c r="AF314" s="691"/>
      <c r="AG314" s="691"/>
      <c r="AH314" s="691"/>
      <c r="AI314" s="691"/>
      <c r="AJ314" s="691"/>
      <c r="AK314" s="691"/>
      <c r="AL314" s="691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</row>
    <row r="315" spans="1:54" ht="25.5" customHeight="1">
      <c r="A315" s="35"/>
      <c r="B315" s="52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691"/>
      <c r="AD315" s="691"/>
      <c r="AE315" s="691"/>
      <c r="AF315" s="691"/>
      <c r="AG315" s="691"/>
      <c r="AH315" s="691"/>
      <c r="AI315" s="691"/>
      <c r="AJ315" s="691"/>
      <c r="AK315" s="691"/>
      <c r="AL315" s="691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</row>
    <row r="316" spans="1:54" ht="25.5" customHeight="1">
      <c r="A316" s="35"/>
      <c r="B316" s="52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691"/>
      <c r="AD316" s="691"/>
      <c r="AE316" s="691"/>
      <c r="AF316" s="691"/>
      <c r="AG316" s="691"/>
      <c r="AH316" s="691"/>
      <c r="AI316" s="691"/>
      <c r="AJ316" s="691"/>
      <c r="AK316" s="691"/>
      <c r="AL316" s="691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</row>
    <row r="317" spans="1:54" ht="25.5" customHeight="1">
      <c r="A317" s="35"/>
      <c r="B317" s="52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691"/>
      <c r="AD317" s="691"/>
      <c r="AE317" s="691"/>
      <c r="AF317" s="691"/>
      <c r="AG317" s="691"/>
      <c r="AH317" s="691"/>
      <c r="AI317" s="691"/>
      <c r="AJ317" s="691"/>
      <c r="AK317" s="691"/>
      <c r="AL317" s="691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</row>
    <row r="318" spans="1:54" ht="25.5" customHeight="1">
      <c r="A318" s="35"/>
      <c r="B318" s="52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691"/>
      <c r="AD318" s="691"/>
      <c r="AE318" s="691"/>
      <c r="AF318" s="691"/>
      <c r="AG318" s="691"/>
      <c r="AH318" s="691"/>
      <c r="AI318" s="691"/>
      <c r="AJ318" s="691"/>
      <c r="AK318" s="691"/>
      <c r="AL318" s="691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</row>
    <row r="319" spans="1:54" ht="25.5" customHeight="1">
      <c r="A319" s="35"/>
      <c r="B319" s="52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691"/>
      <c r="AD319" s="691"/>
      <c r="AE319" s="691"/>
      <c r="AF319" s="691"/>
      <c r="AG319" s="691"/>
      <c r="AH319" s="691"/>
      <c r="AI319" s="691"/>
      <c r="AJ319" s="691"/>
      <c r="AK319" s="691"/>
      <c r="AL319" s="691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</row>
    <row r="320" spans="1:54" ht="25.5" customHeight="1">
      <c r="A320" s="35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691"/>
      <c r="AD320" s="691"/>
      <c r="AE320" s="691"/>
      <c r="AF320" s="691"/>
      <c r="AG320" s="691"/>
      <c r="AH320" s="691"/>
      <c r="AI320" s="691"/>
      <c r="AJ320" s="691"/>
      <c r="AK320" s="691"/>
      <c r="AL320" s="691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</row>
    <row r="321" spans="1:54" ht="25.5" customHeight="1">
      <c r="A321" s="35"/>
      <c r="B321" s="52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691"/>
      <c r="AD321" s="691"/>
      <c r="AE321" s="691"/>
      <c r="AF321" s="691"/>
      <c r="AG321" s="691"/>
      <c r="AH321" s="691"/>
      <c r="AI321" s="691"/>
      <c r="AJ321" s="691"/>
      <c r="AK321" s="691"/>
      <c r="AL321" s="691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</row>
    <row r="322" spans="1:54" ht="25.5" customHeight="1">
      <c r="A322" s="35"/>
      <c r="B322" s="52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691"/>
      <c r="AD322" s="691"/>
      <c r="AE322" s="691"/>
      <c r="AF322" s="691"/>
      <c r="AG322" s="691"/>
      <c r="AH322" s="691"/>
      <c r="AI322" s="691"/>
      <c r="AJ322" s="691"/>
      <c r="AK322" s="691"/>
      <c r="AL322" s="691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</row>
    <row r="323" spans="1:54" ht="25.5" customHeight="1">
      <c r="A323" s="35"/>
      <c r="B323" s="52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691"/>
      <c r="AD323" s="691"/>
      <c r="AE323" s="691"/>
      <c r="AF323" s="691"/>
      <c r="AG323" s="691"/>
      <c r="AH323" s="691"/>
      <c r="AI323" s="691"/>
      <c r="AJ323" s="691"/>
      <c r="AK323" s="691"/>
      <c r="AL323" s="691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</row>
    <row r="324" spans="1:54" ht="25.5" customHeight="1">
      <c r="A324" s="35"/>
      <c r="B324" s="52"/>
      <c r="C324" s="53"/>
      <c r="D324" s="53"/>
      <c r="E324" s="53"/>
      <c r="F324" s="53"/>
      <c r="G324" s="53"/>
      <c r="H324" s="53"/>
      <c r="I324" s="53"/>
      <c r="J324" s="53">
        <v>45848.81</v>
      </c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691"/>
      <c r="AD324" s="691"/>
      <c r="AE324" s="691"/>
      <c r="AF324" s="691"/>
      <c r="AG324" s="691"/>
      <c r="AH324" s="691"/>
      <c r="AI324" s="691"/>
      <c r="AJ324" s="691"/>
      <c r="AK324" s="691"/>
      <c r="AL324" s="691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</row>
  </sheetData>
  <mergeCells count="6">
    <mergeCell ref="B311:C311"/>
    <mergeCell ref="B306:C306"/>
    <mergeCell ref="B307:C307"/>
    <mergeCell ref="B308:C308"/>
    <mergeCell ref="B309:C309"/>
    <mergeCell ref="B310:C310"/>
  </mergeCells>
  <conditionalFormatting sqref="F1:F6 F8:F305 F311:F324">
    <cfRule type="cellIs" dxfId="4" priority="2" operator="lessThan">
      <formula>0</formula>
    </cfRule>
  </conditionalFormatting>
  <conditionalFormatting sqref="K1:K6 N1:N305 Q1:Q324 S1:S324 AA1:AB324 K8:K324">
    <cfRule type="cellIs" dxfId="3" priority="1" operator="lessThan">
      <formula>0</formula>
    </cfRule>
  </conditionalFormatting>
  <conditionalFormatting sqref="N311:N324">
    <cfRule type="cellIs" dxfId="2" priority="3" operator="lessThan">
      <formula>0</formula>
    </cfRule>
  </conditionalFormatting>
  <conditionalFormatting sqref="AK1:AL6 AK8:AL324">
    <cfRule type="cellIs" dxfId="1" priority="4" operator="lessThan">
      <formula>0</formula>
    </cfRule>
  </conditionalFormatting>
  <conditionalFormatting sqref="AM8">
    <cfRule type="cellIs" dxfId="0" priority="6" operator="lessThan">
      <formula>0</formula>
    </cfRule>
  </conditionalFormatting>
  <printOptions horizontalCentered="1"/>
  <pageMargins left="0.27559055118110237" right="0.19685039370078741" top="0.47244094488188981" bottom="0.51181102362204722" header="0" footer="0"/>
  <pageSetup scale="80" orientation="portrait" r:id="rId1"/>
  <headerFooter>
    <oddFooter>&amp;CPágina &amp;P de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61B22ABD2B240A6D2235BB3E01FB1" ma:contentTypeVersion="6" ma:contentTypeDescription="Crear nuevo documento." ma:contentTypeScope="" ma:versionID="c572b0631a73a51345a31c4da6cf48a1">
  <xsd:schema xmlns:xsd="http://www.w3.org/2001/XMLSchema" xmlns:xs="http://www.w3.org/2001/XMLSchema" xmlns:p="http://schemas.microsoft.com/office/2006/metadata/properties" xmlns:ns2="24c4dea9-c939-4798-af41-7ee9c74b6cae" xmlns:ns3="95155310-06f6-4515-b008-37cfd4ffc72e" targetNamespace="http://schemas.microsoft.com/office/2006/metadata/properties" ma:root="true" ma:fieldsID="9baa2a734931e93a33fcf63a0806ef6f" ns2:_="" ns3:_="">
    <xsd:import namespace="24c4dea9-c939-4798-af41-7ee9c74b6cae"/>
    <xsd:import namespace="95155310-06f6-4515-b008-37cfd4ffc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dea9-c939-4798-af41-7ee9c74b6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5310-06f6-4515-b008-37cfd4ffc7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0D76C7-0ACF-4416-8D9C-2D90B988E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13E495-9ACF-42B2-85E8-BD190C191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9D8696-D6AB-4B2F-9DC0-1592CB66F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4dea9-c939-4798-af41-7ee9c74b6cae"/>
    <ds:schemaRef ds:uri="95155310-06f6-4515-b008-37cfd4ffc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29</vt:i4>
      </vt:variant>
    </vt:vector>
  </HeadingPairs>
  <TitlesOfParts>
    <vt:vector size="70" baseType="lpstr">
      <vt:lpstr>2023</vt:lpstr>
      <vt:lpstr>BC Diciembre</vt:lpstr>
      <vt:lpstr>2022</vt:lpstr>
      <vt:lpstr>BC Dic20</vt:lpstr>
      <vt:lpstr>Portada</vt:lpstr>
      <vt:lpstr>I. Contable</vt:lpstr>
      <vt:lpstr>1. Estado de actividades</vt:lpstr>
      <vt:lpstr>2. Edo. de situación financiera</vt:lpstr>
      <vt:lpstr>6. Edo de variación de la hda p</vt:lpstr>
      <vt:lpstr>3. Edo de cambios en sit financ</vt:lpstr>
      <vt:lpstr>4. Edo Analitico del Activo</vt:lpstr>
      <vt:lpstr>5. Edo analitico de la deuda y</vt:lpstr>
      <vt:lpstr>7. Edo de flujos de efectivo </vt:lpstr>
      <vt:lpstr>8.Pasivos contingentes</vt:lpstr>
      <vt:lpstr>8.1.1</vt:lpstr>
      <vt:lpstr>I. Presupuestal</vt:lpstr>
      <vt:lpstr>10. Edo analitico del ingreso</vt:lpstr>
      <vt:lpstr>11. Presupuesto clasif admva</vt:lpstr>
      <vt:lpstr>13. Presupuesto capitulo y conc</vt:lpstr>
      <vt:lpstr>12. Presupuesto por tipo de gto</vt:lpstr>
      <vt:lpstr>14. Presupuesto finalidad y fun</vt:lpstr>
      <vt:lpstr>15. Endeudamiento neto</vt:lpstr>
      <vt:lpstr>16. Intereses de la deuda</vt:lpstr>
      <vt:lpstr>17. Indicadores de postura fisc</vt:lpstr>
      <vt:lpstr>II.Programatica</vt:lpstr>
      <vt:lpstr>18. Gto por cat programatica</vt:lpstr>
      <vt:lpstr>19. Programas y proyectos de in</vt:lpstr>
      <vt:lpstr>20. MIR</vt:lpstr>
      <vt:lpstr>ANEXOS</vt:lpstr>
      <vt:lpstr>21. Bienes muebles</vt:lpstr>
      <vt:lpstr>21.2 Bienes Tecnologicos</vt:lpstr>
      <vt:lpstr>21.3 Bienes en comodato</vt:lpstr>
      <vt:lpstr>22. Bienes inmuebles</vt:lpstr>
      <vt:lpstr>23. Cuentas bancarias</vt:lpstr>
      <vt:lpstr>24. Relación de esquemas bursat</vt:lpstr>
      <vt:lpstr>LDF 7a</vt:lpstr>
      <vt:lpstr>LDF7 b</vt:lpstr>
      <vt:lpstr>LDF 7c</vt:lpstr>
      <vt:lpstr>LDF 7d</vt:lpstr>
      <vt:lpstr>Ingresos (adecuaciones)</vt:lpstr>
      <vt:lpstr>Transferencias finales FF</vt:lpstr>
      <vt:lpstr>'10. Edo analitico del ingreso'!_ftnref1</vt:lpstr>
      <vt:lpstr>'10. Edo analitico del ingreso'!_ftnref2</vt:lpstr>
      <vt:lpstr>'10. Edo analitico del ingreso'!_ftnref3</vt:lpstr>
      <vt:lpstr>'1. Estado de actividades'!Área_de_impresión</vt:lpstr>
      <vt:lpstr>'10. Edo analitico del ingreso'!Área_de_impresión</vt:lpstr>
      <vt:lpstr>'11. Presupuesto clasif admva'!Área_de_impresión</vt:lpstr>
      <vt:lpstr>'12. Presupuesto por tipo de gto'!Área_de_impresión</vt:lpstr>
      <vt:lpstr>'13. Presupuesto capitulo y conc'!Área_de_impresión</vt:lpstr>
      <vt:lpstr>'14. Presupuesto finalidad y fun'!Área_de_impresión</vt:lpstr>
      <vt:lpstr>'15. Endeudamiento neto'!Área_de_impresión</vt:lpstr>
      <vt:lpstr>'16. Intereses de la deuda'!Área_de_impresión</vt:lpstr>
      <vt:lpstr>'18. Gto por cat programatica'!Área_de_impresión</vt:lpstr>
      <vt:lpstr>'20. MIR'!Área_de_impresión</vt:lpstr>
      <vt:lpstr>'21.3 Bienes en comodato'!Área_de_impresión</vt:lpstr>
      <vt:lpstr>'22. Bienes inmuebles'!Área_de_impresión</vt:lpstr>
      <vt:lpstr>'3. Edo de cambios en sit financ'!Área_de_impresión</vt:lpstr>
      <vt:lpstr>'4. Edo Analitico del Activo'!Área_de_impresión</vt:lpstr>
      <vt:lpstr>'5. Edo analitico de la deuda y'!Área_de_impresión</vt:lpstr>
      <vt:lpstr>'6. Edo de variación de la hda p'!Área_de_impresión</vt:lpstr>
      <vt:lpstr>'7. Edo de flujos de efectivo '!Área_de_impresión</vt:lpstr>
      <vt:lpstr>'I. Contable'!Área_de_impresión</vt:lpstr>
      <vt:lpstr>'I. Presupuestal'!Área_de_impresión</vt:lpstr>
      <vt:lpstr>'LDF7 b'!Área_de_impresión</vt:lpstr>
      <vt:lpstr>Portada!Área_de_impresión</vt:lpstr>
      <vt:lpstr>'21. Bienes muebles'!Print_Area</vt:lpstr>
      <vt:lpstr>'22. Bienes inmuebles'!Print_Area</vt:lpstr>
      <vt:lpstr>'13. Presupuesto capitulo y conc'!Títulos_a_imprimir</vt:lpstr>
      <vt:lpstr>'20. MIR'!Títulos_a_imprimir</vt:lpstr>
      <vt:lpstr>'21.3 Bienes en comodato'!Títulos_a_imprimir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YesiGarcia</dc:creator>
  <cp:keywords/>
  <dc:description/>
  <cp:lastModifiedBy>Guadalupe Hernandez Barajas</cp:lastModifiedBy>
  <cp:revision/>
  <cp:lastPrinted>2024-02-22T18:23:18Z</cp:lastPrinted>
  <dcterms:created xsi:type="dcterms:W3CDTF">2017-10-19T17:33:57Z</dcterms:created>
  <dcterms:modified xsi:type="dcterms:W3CDTF">2024-02-22T18:27:00Z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0x010100E2B61B22ABD2B240A6D2235BB3E01FB1</vt:lpwstr>
  </property>
</Properties>
</file>